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rocessos\2025\9079615110000515.0000322024-68 - [PE 90001] Servico de Limpeza\"/>
    </mc:Choice>
  </mc:AlternateContent>
  <bookViews>
    <workbookView xWindow="-105" yWindow="-105" windowWidth="23250" windowHeight="12570" activeTab="1"/>
  </bookViews>
  <sheets>
    <sheet name="RESUMO" sheetId="49" r:id="rId1"/>
    <sheet name="Servente Líder" sheetId="38" r:id="rId2"/>
    <sheet name="Serventes" sheetId="48" r:id="rId3"/>
    <sheet name="UNIFORMES e EPI'S" sheetId="33" r:id="rId4"/>
    <sheet name="MATERIAIS" sheetId="31" r:id="rId5"/>
    <sheet name="EQUIPAMENTOS" sheetId="32" r:id="rId6"/>
    <sheet name="QUANTIDADE DE FUNCIONÁRIOS" sheetId="28" r:id="rId7"/>
    <sheet name="HORÁRIOS" sheetId="5" state="hidden" r:id="rId8"/>
  </sheets>
  <definedNames>
    <definedName name="_xlnm.Print_Area" localSheetId="5">EQUIPAMENTOS!$A$1:$G$22</definedName>
    <definedName name="_xlnm.Print_Area" localSheetId="6">'QUANTIDADE DE FUNCIONÁRIOS'!$A$1:$H$51</definedName>
    <definedName name="_xlnm.Print_Area" localSheetId="1">'Servente Líder'!$A$1:$D$134</definedName>
    <definedName name="_xlnm.Print_Area" localSheetId="2">Serventes!$A$1:$D$132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9" l="1"/>
  <c r="F5" i="49"/>
  <c r="D126" i="38"/>
  <c r="D124" i="38"/>
  <c r="D131" i="48"/>
  <c r="D132" i="48"/>
  <c r="F4" i="49"/>
  <c r="D103" i="38"/>
  <c r="D100" i="48"/>
  <c r="D99" i="48"/>
  <c r="G18" i="32"/>
  <c r="G15" i="32"/>
  <c r="F32" i="31"/>
  <c r="G16" i="32"/>
  <c r="G13" i="32"/>
  <c r="G12" i="32" l="1"/>
  <c r="F31" i="31" l="1"/>
  <c r="F2" i="31"/>
  <c r="D4" i="49" l="1"/>
  <c r="D3" i="49"/>
  <c r="G19" i="32"/>
  <c r="B4" i="49"/>
  <c r="B3" i="49"/>
  <c r="C44" i="28"/>
  <c r="C48" i="28"/>
  <c r="C47" i="28"/>
  <c r="C46" i="28"/>
  <c r="C45" i="28"/>
  <c r="B50" i="28" l="1"/>
  <c r="D55" i="38"/>
  <c r="D56" i="38"/>
  <c r="D57" i="38"/>
  <c r="D58" i="38"/>
  <c r="D59" i="38"/>
  <c r="D54" i="38"/>
  <c r="E8" i="33" l="1"/>
  <c r="E9" i="33" s="1"/>
  <c r="E15" i="33"/>
  <c r="D130" i="48" l="1"/>
  <c r="C111" i="48"/>
  <c r="C107" i="48"/>
  <c r="D92" i="48"/>
  <c r="D87" i="48"/>
  <c r="C87" i="48"/>
  <c r="C86" i="48"/>
  <c r="C74" i="48"/>
  <c r="C72" i="48"/>
  <c r="C73" i="48" s="1"/>
  <c r="D62" i="48"/>
  <c r="D67" i="48" s="1"/>
  <c r="C62" i="48"/>
  <c r="D51" i="48"/>
  <c r="D50" i="48"/>
  <c r="C48" i="48"/>
  <c r="C35" i="48"/>
  <c r="C34" i="48"/>
  <c r="D23" i="48"/>
  <c r="D132" i="38"/>
  <c r="C109" i="38"/>
  <c r="C113" i="38"/>
  <c r="C75" i="48" l="1"/>
  <c r="C113" i="48"/>
  <c r="D59" i="48"/>
  <c r="D66" i="48" s="1"/>
  <c r="D24" i="48"/>
  <c r="D30" i="48" s="1"/>
  <c r="C77" i="48"/>
  <c r="C36" i="48"/>
  <c r="C37" i="48" s="1"/>
  <c r="D83" i="48" l="1"/>
  <c r="D43" i="48"/>
  <c r="D117" i="48"/>
  <c r="D82" i="48"/>
  <c r="D42" i="48"/>
  <c r="D40" i="48"/>
  <c r="D41" i="48"/>
  <c r="D47" i="48"/>
  <c r="D45" i="48"/>
  <c r="D46" i="48"/>
  <c r="D85" i="48"/>
  <c r="D76" i="48"/>
  <c r="D84" i="48"/>
  <c r="D44" i="48"/>
  <c r="D34" i="48"/>
  <c r="D74" i="48"/>
  <c r="D75" i="48"/>
  <c r="D35" i="48"/>
  <c r="D37" i="48"/>
  <c r="C38" i="48"/>
  <c r="G9" i="32"/>
  <c r="G10" i="32"/>
  <c r="D48" i="48" l="1"/>
  <c r="D36" i="48"/>
  <c r="D73" i="48"/>
  <c r="D38" i="48" l="1"/>
  <c r="D64" i="48" s="1"/>
  <c r="D72" i="48"/>
  <c r="D77" i="48" s="1"/>
  <c r="D119" i="48" s="1"/>
  <c r="D65" i="48"/>
  <c r="D81" i="48"/>
  <c r="D86" i="48" s="1"/>
  <c r="D91" i="48" s="1"/>
  <c r="D93" i="48" s="1"/>
  <c r="D120" i="48" s="1"/>
  <c r="D68" i="48" l="1"/>
  <c r="D118" i="48" s="1"/>
  <c r="G22" i="32" l="1"/>
  <c r="G21" i="32" l="1"/>
  <c r="G2" i="32" l="1"/>
  <c r="G11" i="32" l="1"/>
  <c r="G8" i="32"/>
  <c r="G3" i="32"/>
  <c r="F7" i="31"/>
  <c r="D102" i="38" l="1"/>
  <c r="D6" i="28"/>
  <c r="D12" i="28"/>
  <c r="D18" i="28"/>
  <c r="D24" i="28"/>
  <c r="D30" i="28"/>
  <c r="D37" i="28"/>
  <c r="H37" i="28" s="1"/>
  <c r="G37" i="28"/>
  <c r="C82" i="38"/>
  <c r="C36" i="38"/>
  <c r="D38" i="28" l="1"/>
  <c r="D31" i="28"/>
  <c r="D25" i="28"/>
  <c r="D19" i="28"/>
  <c r="D13" i="28"/>
  <c r="D7" i="28"/>
  <c r="G7" i="32"/>
  <c r="D93" i="38"/>
  <c r="D63" i="38"/>
  <c r="D68" i="38" s="1"/>
  <c r="C87" i="38"/>
  <c r="C115" i="38" l="1"/>
  <c r="C75" i="38"/>
  <c r="C73" i="38"/>
  <c r="C74" i="38" s="1"/>
  <c r="C63" i="38"/>
  <c r="D52" i="38"/>
  <c r="C49" i="38"/>
  <c r="C35" i="38"/>
  <c r="C37" i="38" s="1"/>
  <c r="D23" i="38"/>
  <c r="D51" i="38" s="1"/>
  <c r="G38" i="28"/>
  <c r="C49" i="28" s="1"/>
  <c r="C50" i="28" s="1"/>
  <c r="F3" i="31"/>
  <c r="F4" i="31"/>
  <c r="F5" i="31"/>
  <c r="F6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E14" i="33"/>
  <c r="E13" i="33"/>
  <c r="E4" i="33"/>
  <c r="E5" i="33"/>
  <c r="E6" i="33"/>
  <c r="E7" i="33"/>
  <c r="E3" i="33"/>
  <c r="G4" i="32"/>
  <c r="G5" i="32"/>
  <c r="G6" i="32"/>
  <c r="D98" i="48" s="1"/>
  <c r="D88" i="38"/>
  <c r="C88" i="38"/>
  <c r="H38" i="28" l="1"/>
  <c r="C38" i="38"/>
  <c r="C39" i="38" s="1"/>
  <c r="C76" i="38"/>
  <c r="C78" i="38" s="1"/>
  <c r="D60" i="38"/>
  <c r="D67" i="38" s="1"/>
  <c r="D30" i="38"/>
  <c r="E16" i="33"/>
  <c r="D24" i="38"/>
  <c r="D97" i="48" l="1"/>
  <c r="D31" i="38"/>
  <c r="D100" i="38"/>
  <c r="D35" i="38"/>
  <c r="D38" i="38"/>
  <c r="D42" i="38"/>
  <c r="D43" i="38"/>
  <c r="D44" i="38"/>
  <c r="D45" i="38"/>
  <c r="D46" i="38"/>
  <c r="D48" i="38"/>
  <c r="D47" i="38"/>
  <c r="D36" i="38"/>
  <c r="D74" i="38" l="1"/>
  <c r="D37" i="38"/>
  <c r="D77" i="38"/>
  <c r="D119" i="38"/>
  <c r="D83" i="38"/>
  <c r="D86" i="38"/>
  <c r="D85" i="38"/>
  <c r="D75" i="38"/>
  <c r="D41" i="38"/>
  <c r="D49" i="38" s="1"/>
  <c r="D76" i="38"/>
  <c r="D84" i="38"/>
  <c r="D101" i="48" l="1"/>
  <c r="D121" i="48" s="1"/>
  <c r="D122" i="48" s="1"/>
  <c r="D66" i="38"/>
  <c r="D82" i="38"/>
  <c r="D87" i="38" s="1"/>
  <c r="D39" i="38"/>
  <c r="D65" i="38" s="1"/>
  <c r="D73" i="38"/>
  <c r="D78" i="38" s="1"/>
  <c r="D121" i="38" s="1"/>
  <c r="D98" i="38"/>
  <c r="D105" i="48" l="1"/>
  <c r="D106" i="48" s="1"/>
  <c r="D109" i="48" s="1"/>
  <c r="D92" i="38"/>
  <c r="D94" i="38" s="1"/>
  <c r="D122" i="38" s="1"/>
  <c r="D69" i="38"/>
  <c r="D120" i="38" s="1"/>
  <c r="D101" i="38"/>
  <c r="D99" i="38"/>
  <c r="D110" i="48" l="1"/>
  <c r="D108" i="48"/>
  <c r="D112" i="48"/>
  <c r="D111" i="48" s="1"/>
  <c r="D123" i="38"/>
  <c r="D107" i="38" s="1"/>
  <c r="D107" i="48" l="1"/>
  <c r="D113" i="48" s="1"/>
  <c r="D123" i="48" s="1"/>
  <c r="D124" i="48" s="1"/>
  <c r="D127" i="48" s="1"/>
  <c r="D129" i="48" s="1"/>
  <c r="D108" i="38"/>
  <c r="C4" i="49" l="1"/>
  <c r="D110" i="38"/>
  <c r="D114" i="38"/>
  <c r="D113" i="38" s="1"/>
  <c r="D112" i="38"/>
  <c r="D111" i="38"/>
  <c r="E4" i="49" l="1"/>
  <c r="D109" i="38"/>
  <c r="D115" i="38" s="1"/>
  <c r="D125" i="38" s="1"/>
  <c r="D129" i="38" s="1"/>
  <c r="D131" i="38" s="1"/>
  <c r="D133" i="38" l="1"/>
  <c r="D134" i="38" s="1"/>
  <c r="F3" i="49" s="1"/>
  <c r="C3" i="49"/>
  <c r="E3" i="49" l="1"/>
</calcChain>
</file>

<file path=xl/sharedStrings.xml><?xml version="1.0" encoding="utf-8"?>
<sst xmlns="http://schemas.openxmlformats.org/spreadsheetml/2006/main" count="1011" uniqueCount="333">
  <si>
    <t>ITEM</t>
  </si>
  <si>
    <t>MÃO DE OBRA</t>
  </si>
  <si>
    <t>PRODUTIVIDADE</t>
  </si>
  <si>
    <t>[a]</t>
  </si>
  <si>
    <t>[b]</t>
  </si>
  <si>
    <t>Servente</t>
  </si>
  <si>
    <t>TOTAL</t>
  </si>
  <si>
    <t>Servente Insalubre</t>
  </si>
  <si>
    <t>ÁREA EXTERNA -Pisos pavimentados adjacentes/contíguos às edificações: 1800 m² a 2700 m2;</t>
  </si>
  <si>
    <t>FREQÜÊNCIA NO MÊS</t>
  </si>
  <si>
    <t>JORNADA DE TRABALHO NO MÊS</t>
  </si>
  <si>
    <t>(HORAS)</t>
  </si>
  <si>
    <t>[c]</t>
  </si>
  <si>
    <t>RESUMO</t>
  </si>
  <si>
    <t xml:space="preserve">Processo n.º: </t>
  </si>
  <si>
    <t xml:space="preserve">Pregão Eletrônico n.º: </t>
  </si>
  <si>
    <t xml:space="preserve">Data da Apresentação da Proposta: </t>
  </si>
  <si>
    <t>Tipo de Serviço:</t>
  </si>
  <si>
    <t>Unidade de Medida:</t>
  </si>
  <si>
    <t>Salário Mínimo Vigente:</t>
  </si>
  <si>
    <t>MÃO DE OBRA VINCULADA À EXECUÇÃO CONTRATUAL</t>
  </si>
  <si>
    <t>Tipo de Serviço - (Cargo/Função):</t>
  </si>
  <si>
    <t>Classificação Brasileira de Ocupações (CBO):</t>
  </si>
  <si>
    <t>Salário Normativo da Categoria:</t>
  </si>
  <si>
    <t>CCT/Registro no MTE:</t>
  </si>
  <si>
    <t>Data do Registro no MTE:</t>
  </si>
  <si>
    <t>Jornada de Trabalho:</t>
  </si>
  <si>
    <t>Quantidade de postos:</t>
  </si>
  <si>
    <t>MÓDULO 1 - COMPOSIÇÃO DA REMUNERAÇÃO</t>
  </si>
  <si>
    <t xml:space="preserve">Composição da Remuneração </t>
  </si>
  <si>
    <t xml:space="preserve">Valor (R$) </t>
  </si>
  <si>
    <t>Salário-Base</t>
  </si>
  <si>
    <t>MÓDULO 2 - ENCARGOS E BENEFÍCIOS ANUAIS, MENSAIS E DIÁRIOS</t>
  </si>
  <si>
    <t>Submódulo 2.1 - 13º (Décimo Terceiro) Salário, Férias e Adicional de Férias</t>
  </si>
  <si>
    <t>Perc. (%)</t>
  </si>
  <si>
    <t>Valor (R$)</t>
  </si>
  <si>
    <t xml:space="preserve">13º (Décimo Terceiro) Salário                                   </t>
  </si>
  <si>
    <t>Férias e Adicional de Férias</t>
  </si>
  <si>
    <t>Total do Submódulo 2.1</t>
  </si>
  <si>
    <t>Submódulo 2.2 - Encargos Previdenciários, FGTS e Outras Contribuições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</si>
  <si>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</si>
  <si>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</si>
  <si>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</si>
  <si>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</si>
  <si>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</si>
  <si>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</si>
  <si>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</si>
  <si>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</si>
  <si>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t>Total do Submódulo 2.2</t>
  </si>
  <si>
    <t>Submódulo 2.3 - Benefícios Mensais e Diários</t>
  </si>
  <si>
    <t>Vl. Ref. (R$)</t>
  </si>
  <si>
    <t>Assistência Funeral</t>
  </si>
  <si>
    <t>Total do Submódulo 2.3</t>
  </si>
  <si>
    <t>Submódulo 2.4 - Intervalo Intrajornada do Titular</t>
  </si>
  <si>
    <t>Horas no mês</t>
  </si>
  <si>
    <t>Intervalo Intrajornada</t>
  </si>
  <si>
    <t>Total do Submódulo 2.4</t>
  </si>
  <si>
    <t>RESUMO DO MÓDULO 2 - Encargos e Benefícios Anuais, Mensais e Diários</t>
  </si>
  <si>
    <t>13º (Décimo Terceiro) Salário, Férias e Adicional de Férias</t>
  </si>
  <si>
    <t>Encargos Previdenciários, FGTS e Outras Contribuições</t>
  </si>
  <si>
    <t>Benefícios Mensais e Diários</t>
  </si>
  <si>
    <t>2.4</t>
  </si>
  <si>
    <t>Intervalo Intrajornada do Titular</t>
  </si>
  <si>
    <t>TOTAL DO MÓDULO 2</t>
  </si>
  <si>
    <t>MÓDULO 3 - PROVISÃO PARA RESCISÃO</t>
  </si>
  <si>
    <t>Provisão para Rescisão</t>
  </si>
  <si>
    <t>Aviso prévio indenizado Art. 7º, XXI, CF/88, 477, 487 e 491 CLT</t>
  </si>
  <si>
    <t>TOTAL DO MÓDULO 3</t>
  </si>
  <si>
    <t>MÓDULO 4 - CUSTO DE REPOSIÇÃO DO PROFISSIONAL AUSENTE</t>
  </si>
  <si>
    <t>Submódulo 4.1 -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</si>
  <si>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</si>
  <si>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</si>
  <si>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</si>
  <si>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</si>
  <si>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</si>
  <si>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</si>
  <si>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Submódulo 4.2 - Intrajornada</t>
  </si>
  <si>
    <t>Intervalo para Repouso ou Alimentação</t>
  </si>
  <si>
    <t>Total do Submódulo 4.2</t>
  </si>
  <si>
    <t>RESUMO DO MÓDULO 4 - Custo de Reposição do Profissional Ausente</t>
  </si>
  <si>
    <t>Ausências Legais</t>
  </si>
  <si>
    <t>TOTAL DO MÓDULO 4</t>
  </si>
  <si>
    <t>MÓDULO 5 - INSUMOS DIVERSOS</t>
  </si>
  <si>
    <t>Insumos Diversos</t>
  </si>
  <si>
    <t xml:space="preserve">Materiais </t>
  </si>
  <si>
    <t>Uniformes</t>
  </si>
  <si>
    <t>TOTAL DO MÓDULO 5</t>
  </si>
  <si>
    <t>MÓDULO 6 - CUSTOS INDIRETOS, LUCRO E TRIBUTOS</t>
  </si>
  <si>
    <t>Custos Indiretos, Tributos e Lucro</t>
  </si>
  <si>
    <t>Custos Indiretos</t>
  </si>
  <si>
    <t>Lucro</t>
  </si>
  <si>
    <t>C.1) Tributos Federais (especificar)</t>
  </si>
  <si>
    <t>TOTAL DO MÓDULO 6</t>
  </si>
  <si>
    <t>QUADRO - RESUMO DO CUSTO POR EMPREGADO</t>
  </si>
  <si>
    <t>Mão de obra vinculada à execução contratual (valor por posto de trabalho)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</si>
  <si>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</si>
  <si>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</si>
  <si>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</si>
  <si>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</si>
  <si>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</si>
  <si>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=&gt; (A+B+C+D+E)</t>
  </si>
  <si>
    <t>Módulo 6 - Custos Indiretos, Lucro e Tributos</t>
  </si>
  <si>
    <t xml:space="preserve">DISCRIMINAÇÃO DOS MATERIAIS </t>
  </si>
  <si>
    <t>UND</t>
  </si>
  <si>
    <t>QTDE</t>
  </si>
  <si>
    <t>Unidade</t>
  </si>
  <si>
    <t xml:space="preserve">DISCRIMINAÇÃO DOS EQUIPAMENTOS </t>
  </si>
  <si>
    <t xml:space="preserve">DISCRIMINAÇÃO DOS UNIFORMES </t>
  </si>
  <si>
    <t>QUANTIDADE ANUAL</t>
  </si>
  <si>
    <t>TOTAL ANUAL</t>
  </si>
  <si>
    <t>TOTAL MENSAL</t>
  </si>
  <si>
    <t>EDIFÍCIO CGU-SEDE HOJE</t>
  </si>
  <si>
    <t>Turno</t>
  </si>
  <si>
    <t>Domingo</t>
  </si>
  <si>
    <t>Segunda</t>
  </si>
  <si>
    <t>Terça</t>
  </si>
  <si>
    <t>Quarta</t>
  </si>
  <si>
    <t>Quinta</t>
  </si>
  <si>
    <t>Sexta</t>
  </si>
  <si>
    <t>Sábado</t>
  </si>
  <si>
    <t>Diurno</t>
  </si>
  <si>
    <t>L1 FOLG</t>
  </si>
  <si>
    <t>L1</t>
  </si>
  <si>
    <t>L2</t>
  </si>
  <si>
    <t>D1 FOLG</t>
  </si>
  <si>
    <t>D1</t>
  </si>
  <si>
    <t>D3</t>
  </si>
  <si>
    <t>D2 FOLG</t>
  </si>
  <si>
    <t>D2</t>
  </si>
  <si>
    <t>D4</t>
  </si>
  <si>
    <t>D3 FOLG</t>
  </si>
  <si>
    <t>D5</t>
  </si>
  <si>
    <t>D7</t>
  </si>
  <si>
    <t>D4 FOLG</t>
  </si>
  <si>
    <t>D6</t>
  </si>
  <si>
    <t>D8</t>
  </si>
  <si>
    <t>Noturno</t>
  </si>
  <si>
    <t>N1 FOLG</t>
  </si>
  <si>
    <t>N1</t>
  </si>
  <si>
    <t>N3</t>
  </si>
  <si>
    <t>N2 FOLG</t>
  </si>
  <si>
    <t>N2</t>
  </si>
  <si>
    <t>N4</t>
  </si>
  <si>
    <t>D5 FOLG</t>
  </si>
  <si>
    <t>D9</t>
  </si>
  <si>
    <t>D11</t>
  </si>
  <si>
    <t>D6 FOLG</t>
  </si>
  <si>
    <t>D10</t>
  </si>
  <si>
    <t>D12</t>
  </si>
  <si>
    <t>SABRINA</t>
  </si>
  <si>
    <t>COMERCIAL@GRUPOCITYSEVICE.COM</t>
  </si>
  <si>
    <t>PLANILHA DE CUSTO E FORMAÇÃO DE PREÇOS</t>
  </si>
  <si>
    <t>1/(30*p)</t>
  </si>
  <si>
    <t>1/P</t>
  </si>
  <si>
    <t>1/(30*P)</t>
  </si>
  <si>
    <t>Ki</t>
  </si>
  <si>
    <t>C</t>
  </si>
  <si>
    <t>Incidência do Submódulo 2.2 sobre o Submódulo 2.1</t>
  </si>
  <si>
    <t>Seguro de vida</t>
  </si>
  <si>
    <t>Auxílio creche</t>
  </si>
  <si>
    <t>Cesta básica</t>
  </si>
  <si>
    <t>Incidência do FGTS  sobre API</t>
  </si>
  <si>
    <t xml:space="preserve">Aviso Prévio Trabalhado </t>
  </si>
  <si>
    <t>Incidência dos encargos do Submódulo 2.2 sobre o APT</t>
  </si>
  <si>
    <t>D</t>
  </si>
  <si>
    <t>Adicional Insalubridade</t>
  </si>
  <si>
    <t xml:space="preserve">D </t>
  </si>
  <si>
    <t>Adicional Noturno</t>
  </si>
  <si>
    <t xml:space="preserve">E </t>
  </si>
  <si>
    <t>Adicional Noturno de hora reduzida</t>
  </si>
  <si>
    <t>F</t>
  </si>
  <si>
    <t>Hora Extraordinária</t>
  </si>
  <si>
    <t>G</t>
  </si>
  <si>
    <t>DSR</t>
  </si>
  <si>
    <t xml:space="preserve">Adicional de Periculosidade </t>
  </si>
  <si>
    <t>PERIODICIDADE</t>
  </si>
  <si>
    <t>FREQUÊNCIA</t>
  </si>
  <si>
    <t>[d]= [a] x [b] x [c]</t>
  </si>
  <si>
    <t xml:space="preserve">VALOR UNITÁRIO </t>
  </si>
  <si>
    <t>VALOR MENSAL</t>
  </si>
  <si>
    <t>VALOR RATEADO POR EMPREGADO</t>
  </si>
  <si>
    <t>Multa do FGTS sobre APT e API</t>
  </si>
  <si>
    <t>E</t>
  </si>
  <si>
    <t>C.2) Tributos Municipais (especificar)</t>
  </si>
  <si>
    <t xml:space="preserve">C </t>
  </si>
  <si>
    <t xml:space="preserve">A </t>
  </si>
  <si>
    <t xml:space="preserve">B </t>
  </si>
  <si>
    <t xml:space="preserve">CPRB </t>
  </si>
  <si>
    <t>ISS</t>
  </si>
  <si>
    <t xml:space="preserve">F </t>
  </si>
  <si>
    <t xml:space="preserve">4.2 </t>
  </si>
  <si>
    <t>4.1</t>
  </si>
  <si>
    <t xml:space="preserve">2.1 </t>
  </si>
  <si>
    <t xml:space="preserve">2.2 </t>
  </si>
  <si>
    <t xml:space="preserve">2.3 </t>
  </si>
  <si>
    <t xml:space="preserve">H </t>
  </si>
  <si>
    <t xml:space="preserve">G </t>
  </si>
  <si>
    <t>DEPRECIAÇÃO</t>
  </si>
  <si>
    <t>VALOR   ANUAL</t>
  </si>
  <si>
    <t>VALOR  ANUAL</t>
  </si>
  <si>
    <t>PIS</t>
  </si>
  <si>
    <t>COFINS</t>
  </si>
  <si>
    <t>16</t>
  </si>
  <si>
    <t>ÁREA EXTERNA - DE PASSEIOS E ARRUAMENTOS: 6000 m² a 9000 m2;</t>
  </si>
  <si>
    <t>ÁREA INTERNA - PISOS FRIOS E ACARPETADOS: 800 m² a 1200 m²</t>
  </si>
  <si>
    <t>ÁREA INTERNA - ESCADAS: 800 m² a 1200 m²</t>
  </si>
  <si>
    <t>ÁREA INTERNA -BANHEIROS: 200 m² a 300 m²</t>
  </si>
  <si>
    <t>ÁREA EXTERNA -Pisos pavimentados adjacentes/contíguos às edificações</t>
  </si>
  <si>
    <t>ÁREA INTERNA - Pisos frios e acarpetados</t>
  </si>
  <si>
    <t>ÁREA INTERNA - Escadas</t>
  </si>
  <si>
    <t>ÁREA INTERNA -Banheiro</t>
  </si>
  <si>
    <t>ÁREA EXTERNA -Passeios e arruamento</t>
  </si>
  <si>
    <t>ESQUADRIAS EXTERNAS - FACE FRONTAL E FACE TRASEIRA: 300 m² a 380 m²</t>
  </si>
  <si>
    <t>ESQUADRIAS EXTERNAS - Face frontal e traseira</t>
  </si>
  <si>
    <t>Servente Líder</t>
  </si>
  <si>
    <t>H</t>
  </si>
  <si>
    <t>Servente líder</t>
  </si>
  <si>
    <t>Quantidade Estimada de Empregados</t>
  </si>
  <si>
    <t>Equipamentos e Utensílios</t>
  </si>
  <si>
    <t>Rateio</t>
  </si>
  <si>
    <t>Dispenser</t>
  </si>
  <si>
    <t>Rádio</t>
  </si>
  <si>
    <t xml:space="preserve">Álcool líquido Etílico Hidratado 70% INPM, Líquido límpido; Cor: Incolor; Odor: bombonas de 05 litros. </t>
  </si>
  <si>
    <t xml:space="preserve">BALDE PLASTICO:  15 Litros com alça de ferro </t>
  </si>
  <si>
    <t>Borrifador/Pulverizador com gatilho plástico,  Cor: transparente. Capac. de 500 ml</t>
  </si>
  <si>
    <t xml:space="preserve">Cera para laminados e vinílicos, restauradora parapisos laminados, vinílicos e carpetes de madeira. </t>
  </si>
  <si>
    <t xml:space="preserve">Cloro líquido – concentrado –  bombonas 05 litros. </t>
  </si>
  <si>
    <t xml:space="preserve">Desinfetante líquido limpeza pesada. Embalagens: bombonas de 05 litros. </t>
  </si>
  <si>
    <t xml:space="preserve">Detergente CONCENTRADO, com ação desengordurante, uso banheiros, pisos e superfícies. bombonas de 05 lts. </t>
  </si>
  <si>
    <t>Detergente líquido lava louças Neutro, frasco com 5 litros.</t>
  </si>
  <si>
    <t xml:space="preserve">Escova para vaso sanitário Lavatina com estojo plástico </t>
  </si>
  <si>
    <t>Escovas de mão para esfregar e retirar as sujeiras nas áreas  mais difíceis, com cerdas resistentes e duráveis</t>
  </si>
  <si>
    <t>Esponja de limpeza, dupla face, um dos lados em fibra sintética abrasiva na cor verde.</t>
  </si>
  <si>
    <t xml:space="preserve">Flanela cor amarela </t>
  </si>
  <si>
    <t xml:space="preserve">Inseticida aerossol, ação total contra insetos.     </t>
  </si>
  <si>
    <t xml:space="preserve">Limpa vidros tradicional mantem os vidros limpos e brilhantes, frasco com 500 ml. </t>
  </si>
  <si>
    <r>
      <t>Limpador multi-uso original 500 ml</t>
    </r>
    <r>
      <rPr>
        <u/>
        <sz val="9"/>
        <color rgb="FF000000"/>
        <rFont val="Arial"/>
        <family val="2"/>
      </rPr>
      <t/>
    </r>
  </si>
  <si>
    <t xml:space="preserve">Lustra móveis frasco de 500 ml. </t>
  </si>
  <si>
    <t>Pá de coletora de lixo plástica, med. 21x16,5x7 com cabo de 80 cm em madeira revestida.</t>
  </si>
  <si>
    <t>Pasta para limpeza geral pote com 500grs.</t>
  </si>
  <si>
    <t>Pedra sanitária de 40 gramas, com rede plástica e gancho, formato meia lua. Fragrâncias: Jasmim, Floral, Lavanda</t>
  </si>
  <si>
    <t>Rodo plástico duplo com cabo revestido de plástico, tamanho do Rodo: 40cm e tamanho do Cabo: 1,2m.</t>
  </si>
  <si>
    <t>SABONETE ESPUMA - refil de 700 ml, biodegradáveis.</t>
  </si>
  <si>
    <t>Saco de algodão para limpeza – Pano de Chão</t>
  </si>
  <si>
    <t xml:space="preserve">Saco de lixo de 100 litros  SUPER REFORÇADO, pacotes com 100 unidades </t>
  </si>
  <si>
    <t xml:space="preserve">Saco de lixo de 40 litros  – pct com 100 unid. – cor  preto </t>
  </si>
  <si>
    <t xml:space="preserve">Saco de lixo de 15 litros  – pct com 100 unid. – cor  preto </t>
  </si>
  <si>
    <t>Vassoura de nylon, com cabo de metal plastificado med. 1,20 cm com nylon bem fixados</t>
  </si>
  <si>
    <t>Vassoura de piaçava nº 5, com cabo de madeira reforçado e cerdas bem fixadas e resistentes.</t>
  </si>
  <si>
    <t>PAPEL HIGIÊNICO BRANCO “ROLÃO” - FOLHA DUPLA.  caixa contendo 08 rolos cada.</t>
  </si>
  <si>
    <t>PAPEL TOLHA EM BOBINA – folha simples, CLASSE 1, na cor BRANCA. Caixa contendo 06 bobinas cada.</t>
  </si>
  <si>
    <t>Galão com 5l</t>
  </si>
  <si>
    <t>Frasco com 750ml</t>
  </si>
  <si>
    <t>Bombona com 5l</t>
  </si>
  <si>
    <t>Embalagem com 5l</t>
  </si>
  <si>
    <t>Frasco com no mínimo 300 ml</t>
  </si>
  <si>
    <t>Fardos com 8 rolos contendo 250m cada.</t>
  </si>
  <si>
    <t>Frasco com 500 ml</t>
  </si>
  <si>
    <t>Pacote com 100 und.</t>
  </si>
  <si>
    <t>Fardos com 6 rolos contendo 200m cada.</t>
  </si>
  <si>
    <t>Dispenser para papel higiênico do tipo Rolão, na cor branca, com capacidade para rolos de 250 mts, botão para abertura manual, visor para acompanhamento do nível do papel – Medidas Aprox.: 27,5 x 28,5 x 12 cm.</t>
  </si>
  <si>
    <t>Dispensador/saboneteira para sabonete em espuma, na cor branca, com sistema em refil de 800 ml. Com manuseio pratico de fácil instalação, resistente ao alto impacto. Fixação através de parafusos e buchas que acompanham o produto.</t>
  </si>
  <si>
    <t>QTDE MENSAL</t>
  </si>
  <si>
    <t>Dispenser para papel toalha do tipo bobina na cor branca com alavanca frontal com capacidade para até 200 m, com chave para trava de segurança, diâmetro de 173mm, parafusos e buchas.</t>
  </si>
  <si>
    <t>CUSTO ANUAL</t>
  </si>
  <si>
    <t xml:space="preserve">Dispenser porta detergente com suporte para esponja cozinha lavar louça, capacidade de 500 ml, cor transparente em acrílico, com dosador </t>
  </si>
  <si>
    <t xml:space="preserve">Lixeiras de 15 litros, de plástico, com tampa e com pedal. Cor da lixeira branca, Cor da Tampa branca. </t>
  </si>
  <si>
    <t xml:space="preserve">Lixeiras de 30 litros, de plástico, com tampa e com pedal. Cor da lixeira branca, Cor da Tampa branca. </t>
  </si>
  <si>
    <t>Lixeiras de 60 litros, de plástico, com tampa. Cor da lixeira branca, Cor da Tampa branca.</t>
  </si>
  <si>
    <t>Lavadora alta pressao com potência minima de 1800w, voltagem 127v, acompanhada da pistola, baioneta e  lança, equipada com  engate rápido e bico regulável  - Marca Ref. WAP, VOLDER, VULCAN e ELECTROLUX.</t>
  </si>
  <si>
    <t>Enceradeira Industrial, acompanhada de: suporte para disco e escova de naylon, disco verde para lavar, disco branco para ilustrar. Dados técnico: Escova: 350 mm, Rotação da escova: 175 rpm / Comprimento do fio: 12 m, Motor Elétrico: 0,75HP, Tensão: AUTOVOLT,Capacidade Operacional: 1500m² e Peso: 30Kg,  Dimensão: 350x 1100 e Bivolt (sem chave seletora) - Marca ref. CLEANER</t>
  </si>
  <si>
    <t>Par de Rádios Comunicadores com frequências e canais, com carregadores. Alcance mínimo: 2 km. Marca Ref: Intelbrás, Motorola.</t>
  </si>
  <si>
    <t>EQUIPAMENTO DE PROTEÇÃO INDIVIDUAL</t>
  </si>
  <si>
    <t>Par de botas.</t>
  </si>
  <si>
    <t>Máscara de proteção</t>
  </si>
  <si>
    <t>Calças compridas com elástico e cordão;</t>
  </si>
  <si>
    <t>Camisa manga curta com emblema da empresa;</t>
  </si>
  <si>
    <t>Camisa manga comprida com emblema da empresa;</t>
  </si>
  <si>
    <t>Par de meias em algodão;</t>
  </si>
  <si>
    <t>Equipamento Servente Líder</t>
  </si>
  <si>
    <t>Serviços de limpeza e conservação, com fornecimento de materiais.</t>
  </si>
  <si>
    <t>Postos</t>
  </si>
  <si>
    <t>5143-20</t>
  </si>
  <si>
    <t>Ano do Acordo, Convenção ou Dissídio Coletivo</t>
  </si>
  <si>
    <t>44h semanais</t>
  </si>
  <si>
    <t>2024/2025</t>
  </si>
  <si>
    <t>Par de luvas de proteção</t>
  </si>
  <si>
    <t>RJ001023/2024</t>
  </si>
  <si>
    <t>9079615110000515.000032/2024-68</t>
  </si>
  <si>
    <t>XX/2025</t>
  </si>
  <si>
    <t>XX/XX/2025</t>
  </si>
  <si>
    <t>►</t>
  </si>
  <si>
    <t>TOTAL DO MÓDULO 1 (VALOR DA REMUNERAÇÃO)</t>
  </si>
  <si>
    <t>Subtotal (A + B)</t>
  </si>
  <si>
    <t>Gratificação Líder (Cláusula 16ª da CCT)</t>
  </si>
  <si>
    <t>Auxílio Transporte (Cláusula 24ª CCT)</t>
  </si>
  <si>
    <t>Auxílio Refeição / Alimentação (Cláusula 23ª CCT)</t>
  </si>
  <si>
    <t>Benefício Social Familiar (Cláusula 29ª CCT)</t>
  </si>
  <si>
    <t>Assistência Odontológica (Cláusula 27ª CCT)</t>
  </si>
  <si>
    <t>I</t>
  </si>
  <si>
    <t>Assistência Médica e Familiar (Cláusula 26ª CCT)</t>
  </si>
  <si>
    <t>Município/UF de Prestação do Serviço:</t>
  </si>
  <si>
    <t xml:space="preserve">Data e Horário do PE: </t>
  </si>
  <si>
    <t>Número de Meses de Execução Contratual:</t>
  </si>
  <si>
    <t>12 meses</t>
  </si>
  <si>
    <t>XX/XX/2025 - às XXh</t>
  </si>
  <si>
    <t>Rio de Janeiro/RJ</t>
  </si>
  <si>
    <t>Empregados por posto</t>
  </si>
  <si>
    <t>Qtde de postos</t>
  </si>
  <si>
    <t>VALOR TOTAL PROPOSTO POR TOTAL POR EMPREGADO =&gt; (A+B+C+D+E+F)</t>
  </si>
  <si>
    <t>VALOR ESTIMADO ANUAL DOS SERVIÇOS</t>
  </si>
  <si>
    <t>QUADRO RESUMO  – VALOR ESTIMADO MENSAL DOS SERVIÇOS</t>
  </si>
  <si>
    <t>Valor proposta por posto = (A) x (B)</t>
  </si>
  <si>
    <t>Valor total do serviço = (C) x (D)</t>
  </si>
  <si>
    <t>Valor proposto por empregado (Servente Líder)</t>
  </si>
  <si>
    <t>Valor proposto por empregado (Servente)</t>
  </si>
  <si>
    <t>UNIFORMES</t>
  </si>
  <si>
    <t>DISCRIMINAÇÃO DOS EPI'S</t>
  </si>
  <si>
    <t xml:space="preserve">Auxílio Transporte (Cláusula 24ª CCT) </t>
  </si>
  <si>
    <t>MODELO DE PLANILHA DE CUSTO E FORMAÇÃO DE PREÇO - ÁREA DO CRCRJ</t>
  </si>
  <si>
    <r>
      <t>(1/M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)</t>
    </r>
  </si>
  <si>
    <r>
      <t>Quantidade 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</t>
    </r>
  </si>
  <si>
    <r>
      <t>(M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)</t>
    </r>
  </si>
  <si>
    <t>Item</t>
  </si>
  <si>
    <t>Posto</t>
  </si>
  <si>
    <t>Quant. Postos</t>
  </si>
  <si>
    <t>Valor Estimado por posto</t>
  </si>
  <si>
    <t>Valor Estimado Mensal</t>
  </si>
  <si>
    <t>Valor Estimado Anual</t>
  </si>
  <si>
    <t>Valor Total Estimado</t>
  </si>
  <si>
    <t>QUADRO RESUMO DA CONTRATAÇÃO</t>
  </si>
  <si>
    <t>TOTAL MENSAL POR SERVENTE</t>
  </si>
  <si>
    <t>QUANTIDADE TOTAL CONTRATADA (número arredondado)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</si>
</sst>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_);\(&quot;R$ &quot;#,##0\)"/>
    <numFmt numFmtId="167" formatCode="&quot;R$ &quot;#,##0.00_);\(&quot;R$ &quot;#,##0.00\)"/>
    <numFmt numFmtId="168" formatCode="_(&quot;R$ &quot;* #,##0.00_);_(&quot;R$ &quot;* \(#,##0.00\);_(&quot;R$ &quot;* \-??_);_(@_)"/>
    <numFmt numFmtId="169" formatCode="#,##0.00\ ;&quot; (&quot;#,##0.00\);&quot; -&quot;#\ ;@\ "/>
    <numFmt numFmtId="170" formatCode="_(&quot;R$ &quot;* #,##0_);_(&quot;R$ &quot;* \(#,##0\);_(&quot;R$ &quot;* &quot;-&quot;_);_(@_)"/>
    <numFmt numFmtId="171" formatCode="&quot;R$ &quot;#,##0_);[Red]\(&quot;R$ &quot;#,##0\)"/>
    <numFmt numFmtId="172" formatCode="_(* #,##0.00_);_(* \(#,##0.00\);_(* \-??_);_(@_)"/>
    <numFmt numFmtId="173" formatCode="_-* #,##0_-;\-* #,##0_-;_-* &quot;-&quot;??_-;_-@_-"/>
    <numFmt numFmtId="174" formatCode="0.00000000"/>
    <numFmt numFmtId="175" formatCode="#,##0_ ;\-#,##0\ "/>
    <numFmt numFmtId="176" formatCode="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.4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u/>
      <sz val="9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22"/>
      <color theme="0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</fills>
  <borders count="7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6" fontId="7" fillId="0" borderId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ill="0" applyBorder="0" applyAlignment="0" applyProtection="0"/>
    <xf numFmtId="165" fontId="7" fillId="0" borderId="0" applyFont="0" applyFill="0" applyBorder="0" applyAlignment="0" applyProtection="0"/>
    <xf numFmtId="168" fontId="7" fillId="0" borderId="0" applyFill="0" applyBorder="0" applyAlignment="0" applyProtection="0"/>
    <xf numFmtId="168" fontId="10" fillId="0" borderId="0" applyFill="0" applyBorder="0" applyAlignment="0" applyProtection="0"/>
    <xf numFmtId="168" fontId="7" fillId="0" borderId="0" applyFill="0" applyBorder="0" applyAlignment="0" applyProtection="0"/>
    <xf numFmtId="167" fontId="10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ill="0" applyBorder="0" applyAlignment="0" applyProtection="0"/>
    <xf numFmtId="167" fontId="7" fillId="0" borderId="0" applyFill="0" applyBorder="0" applyAlignment="0" applyProtection="0"/>
    <xf numFmtId="169" fontId="7" fillId="0" borderId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ill="0" applyBorder="0" applyAlignment="0" applyProtection="0"/>
    <xf numFmtId="171" fontId="7" fillId="0" borderId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ill="0" applyBorder="0" applyAlignment="0" applyProtection="0"/>
    <xf numFmtId="172" fontId="7" fillId="0" borderId="0" applyFill="0" applyBorder="0" applyAlignment="0" applyProtection="0"/>
    <xf numFmtId="172" fontId="10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2" applyFill="1" applyBorder="1" applyAlignment="1">
      <alignment horizontal="center" vertical="center" wrapText="1"/>
    </xf>
    <xf numFmtId="0" fontId="14" fillId="0" borderId="0" xfId="13" applyFont="1" applyAlignment="1">
      <alignment vertical="center"/>
    </xf>
    <xf numFmtId="0" fontId="14" fillId="2" borderId="0" xfId="13" applyFont="1" applyFill="1" applyAlignment="1">
      <alignment vertical="center"/>
    </xf>
    <xf numFmtId="0" fontId="14" fillId="0" borderId="0" xfId="13" applyFont="1" applyAlignment="1">
      <alignment horizontal="center" vertical="center"/>
    </xf>
    <xf numFmtId="43" fontId="14" fillId="0" borderId="0" xfId="14" applyFont="1" applyFill="1" applyAlignment="1">
      <alignment vertical="center"/>
    </xf>
    <xf numFmtId="0" fontId="16" fillId="0" borderId="0" xfId="0" applyFont="1"/>
    <xf numFmtId="174" fontId="16" fillId="0" borderId="0" xfId="0" applyNumberFormat="1" applyFont="1"/>
    <xf numFmtId="44" fontId="17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44" fontId="0" fillId="0" borderId="0" xfId="0" applyNumberFormat="1"/>
    <xf numFmtId="0" fontId="14" fillId="4" borderId="0" xfId="13" applyFont="1" applyFill="1" applyAlignment="1">
      <alignment vertical="center"/>
    </xf>
    <xf numFmtId="0" fontId="0" fillId="0" borderId="0" xfId="0" applyAlignment="1">
      <alignment horizontal="center"/>
    </xf>
    <xf numFmtId="44" fontId="14" fillId="0" borderId="0" xfId="13" applyNumberFormat="1" applyFont="1" applyAlignment="1">
      <alignment vertical="center"/>
    </xf>
    <xf numFmtId="4" fontId="16" fillId="0" borderId="0" xfId="0" applyNumberFormat="1" applyFont="1"/>
    <xf numFmtId="0" fontId="21" fillId="0" borderId="0" xfId="13" applyFont="1" applyAlignment="1">
      <alignment horizontal="center" vertical="center"/>
    </xf>
    <xf numFmtId="0" fontId="21" fillId="0" borderId="0" xfId="13" applyFont="1" applyAlignment="1">
      <alignment vertical="center"/>
    </xf>
    <xf numFmtId="0" fontId="21" fillId="0" borderId="22" xfId="1" applyNumberFormat="1" applyFont="1" applyFill="1" applyBorder="1" applyAlignment="1">
      <alignment horizontal="left" vertical="center"/>
    </xf>
    <xf numFmtId="0" fontId="21" fillId="0" borderId="22" xfId="1" applyNumberFormat="1" applyFont="1" applyFill="1" applyBorder="1" applyAlignment="1">
      <alignment horizontal="justify" vertical="center" wrapText="1"/>
    </xf>
    <xf numFmtId="0" fontId="21" fillId="0" borderId="22" xfId="1" applyNumberFormat="1" applyFont="1" applyFill="1" applyBorder="1" applyAlignment="1">
      <alignment vertical="center"/>
    </xf>
    <xf numFmtId="0" fontId="21" fillId="0" borderId="22" xfId="72" applyNumberFormat="1" applyFont="1" applyFill="1" applyBorder="1" applyAlignment="1">
      <alignment horizontal="left" vertical="center"/>
    </xf>
    <xf numFmtId="44" fontId="21" fillId="0" borderId="22" xfId="20" applyNumberFormat="1" applyFont="1" applyFill="1" applyBorder="1" applyAlignment="1">
      <alignment vertical="center"/>
    </xf>
    <xf numFmtId="0" fontId="21" fillId="0" borderId="22" xfId="1" applyNumberFormat="1" applyFont="1" applyFill="1" applyBorder="1" applyAlignment="1">
      <alignment horizontal="left" vertical="center" wrapText="1"/>
    </xf>
    <xf numFmtId="0" fontId="21" fillId="0" borderId="23" xfId="1" applyNumberFormat="1" applyFont="1" applyFill="1" applyBorder="1" applyAlignment="1">
      <alignment horizontal="left" vertical="center" wrapText="1"/>
    </xf>
    <xf numFmtId="0" fontId="21" fillId="0" borderId="24" xfId="1" applyNumberFormat="1" applyFont="1" applyFill="1" applyBorder="1" applyAlignment="1">
      <alignment horizontal="left" vertical="center" wrapText="1"/>
    </xf>
    <xf numFmtId="10" fontId="25" fillId="0" borderId="22" xfId="1" applyNumberFormat="1" applyFont="1" applyFill="1" applyBorder="1" applyAlignment="1">
      <alignment horizontal="center" vertical="center"/>
    </xf>
    <xf numFmtId="0" fontId="23" fillId="0" borderId="3" xfId="13" applyFont="1" applyBorder="1" applyAlignment="1">
      <alignment horizontal="center" vertical="center" wrapText="1"/>
    </xf>
    <xf numFmtId="0" fontId="25" fillId="0" borderId="3" xfId="4" applyFont="1" applyBorder="1" applyAlignment="1">
      <alignment horizontal="right" vertical="center"/>
    </xf>
    <xf numFmtId="43" fontId="25" fillId="0" borderId="3" xfId="4" applyNumberFormat="1" applyFont="1" applyBorder="1" applyAlignment="1">
      <alignment horizontal="right" vertical="center"/>
    </xf>
    <xf numFmtId="14" fontId="25" fillId="0" borderId="3" xfId="4" applyNumberFormat="1" applyFont="1" applyBorder="1" applyAlignment="1">
      <alignment horizontal="right" vertical="center"/>
    </xf>
    <xf numFmtId="0" fontId="20" fillId="3" borderId="22" xfId="13" applyFont="1" applyFill="1" applyBorder="1" applyAlignment="1">
      <alignment horizontal="center" vertical="center"/>
    </xf>
    <xf numFmtId="10" fontId="25" fillId="0" borderId="22" xfId="13" applyNumberFormat="1" applyFont="1" applyBorder="1" applyAlignment="1">
      <alignment horizontal="center" vertical="center"/>
    </xf>
    <xf numFmtId="10" fontId="23" fillId="9" borderId="22" xfId="13" applyNumberFormat="1" applyFont="1" applyFill="1" applyBorder="1" applyAlignment="1">
      <alignment horizontal="center" vertical="center"/>
    </xf>
    <xf numFmtId="10" fontId="23" fillId="9" borderId="22" xfId="8" applyNumberFormat="1" applyFont="1" applyFill="1" applyBorder="1" applyAlignment="1">
      <alignment horizontal="center" vertical="center" wrapText="1"/>
    </xf>
    <xf numFmtId="10" fontId="25" fillId="0" borderId="22" xfId="13" applyNumberFormat="1" applyFont="1" applyBorder="1" applyAlignment="1">
      <alignment horizontal="center" vertical="center" wrapText="1"/>
    </xf>
    <xf numFmtId="0" fontId="20" fillId="8" borderId="22" xfId="13" applyFont="1" applyFill="1" applyBorder="1" applyAlignment="1">
      <alignment horizontal="center" vertical="center"/>
    </xf>
    <xf numFmtId="43" fontId="20" fillId="8" borderId="22" xfId="1" applyFont="1" applyFill="1" applyBorder="1" applyAlignment="1">
      <alignment horizontal="center" vertical="center" wrapText="1"/>
    </xf>
    <xf numFmtId="173" fontId="25" fillId="0" borderId="22" xfId="1" applyNumberFormat="1" applyFont="1" applyFill="1" applyBorder="1" applyAlignment="1">
      <alignment horizontal="right" vertical="center"/>
    </xf>
    <xf numFmtId="173" fontId="23" fillId="3" borderId="22" xfId="14" applyNumberFormat="1" applyFont="1" applyFill="1" applyBorder="1" applyAlignment="1">
      <alignment horizontal="right" vertical="center"/>
    </xf>
    <xf numFmtId="173" fontId="23" fillId="9" borderId="22" xfId="14" applyNumberFormat="1" applyFont="1" applyFill="1" applyBorder="1" applyAlignment="1">
      <alignment horizontal="right" vertical="center"/>
    </xf>
    <xf numFmtId="10" fontId="23" fillId="3" borderId="22" xfId="14" applyNumberFormat="1" applyFont="1" applyFill="1" applyBorder="1" applyAlignment="1">
      <alignment horizontal="center" vertical="center" wrapText="1"/>
    </xf>
    <xf numFmtId="10" fontId="23" fillId="3" borderId="22" xfId="13" applyNumberFormat="1" applyFont="1" applyFill="1" applyBorder="1" applyAlignment="1">
      <alignment horizontal="center" vertical="center" wrapText="1"/>
    </xf>
    <xf numFmtId="0" fontId="20" fillId="9" borderId="22" xfId="1" applyNumberFormat="1" applyFont="1" applyFill="1" applyBorder="1" applyAlignment="1">
      <alignment vertical="center"/>
    </xf>
    <xf numFmtId="10" fontId="23" fillId="9" borderId="22" xfId="1" applyNumberFormat="1" applyFont="1" applyFill="1" applyBorder="1" applyAlignment="1">
      <alignment horizontal="center" vertical="center" wrapText="1"/>
    </xf>
    <xf numFmtId="43" fontId="20" fillId="2" borderId="23" xfId="1" applyFont="1" applyFill="1" applyBorder="1" applyAlignment="1">
      <alignment horizontal="center" vertical="center"/>
    </xf>
    <xf numFmtId="0" fontId="20" fillId="2" borderId="22" xfId="4" applyFont="1" applyFill="1" applyBorder="1" applyAlignment="1">
      <alignment horizontal="justify" vertical="center"/>
    </xf>
    <xf numFmtId="43" fontId="21" fillId="2" borderId="0" xfId="1" applyFont="1" applyFill="1" applyBorder="1" applyAlignment="1">
      <alignment horizontal="left" vertical="center"/>
    </xf>
    <xf numFmtId="14" fontId="25" fillId="0" borderId="2" xfId="4" applyNumberFormat="1" applyFont="1" applyBorder="1" applyAlignment="1">
      <alignment horizontal="right" vertical="center"/>
    </xf>
    <xf numFmtId="175" fontId="21" fillId="9" borderId="3" xfId="1" applyNumberFormat="1" applyFont="1" applyFill="1" applyBorder="1" applyAlignment="1">
      <alignment horizontal="center" vertical="center"/>
    </xf>
    <xf numFmtId="0" fontId="20" fillId="2" borderId="22" xfId="4" applyFont="1" applyFill="1" applyBorder="1" applyAlignment="1">
      <alignment vertical="center"/>
    </xf>
    <xf numFmtId="44" fontId="25" fillId="2" borderId="3" xfId="1" applyNumberFormat="1" applyFont="1" applyFill="1" applyBorder="1" applyAlignment="1">
      <alignment horizontal="right" vertical="center"/>
    </xf>
    <xf numFmtId="0" fontId="20" fillId="0" borderId="0" xfId="13" applyFont="1" applyBorder="1" applyAlignment="1">
      <alignment vertical="center" wrapText="1"/>
    </xf>
    <xf numFmtId="44" fontId="23" fillId="3" borderId="3" xfId="1" applyNumberFormat="1" applyFont="1" applyFill="1" applyBorder="1" applyAlignment="1">
      <alignment horizontal="right" vertical="center"/>
    </xf>
    <xf numFmtId="0" fontId="20" fillId="3" borderId="38" xfId="13" applyFont="1" applyFill="1" applyBorder="1" applyAlignment="1">
      <alignment horizontal="center" vertical="center"/>
    </xf>
    <xf numFmtId="0" fontId="20" fillId="2" borderId="25" xfId="4" applyFont="1" applyFill="1" applyBorder="1" applyAlignment="1">
      <alignment horizontal="left" vertical="center"/>
    </xf>
    <xf numFmtId="44" fontId="23" fillId="3" borderId="3" xfId="14" applyNumberFormat="1" applyFont="1" applyFill="1" applyBorder="1" applyAlignment="1">
      <alignment horizontal="right" vertical="center"/>
    </xf>
    <xf numFmtId="0" fontId="21" fillId="0" borderId="0" xfId="13" applyFont="1" applyBorder="1" applyAlignment="1">
      <alignment vertical="center" wrapText="1"/>
    </xf>
    <xf numFmtId="0" fontId="20" fillId="0" borderId="0" xfId="13" applyFont="1" applyBorder="1" applyAlignment="1">
      <alignment horizontal="right" vertical="center" wrapText="1"/>
    </xf>
    <xf numFmtId="44" fontId="25" fillId="0" borderId="5" xfId="14" applyNumberFormat="1" applyFont="1" applyFill="1" applyBorder="1" applyAlignment="1">
      <alignment vertical="center"/>
    </xf>
    <xf numFmtId="176" fontId="25" fillId="0" borderId="5" xfId="14" applyNumberFormat="1" applyFont="1" applyFill="1" applyBorder="1" applyAlignment="1">
      <alignment vertical="center"/>
    </xf>
    <xf numFmtId="0" fontId="14" fillId="4" borderId="0" xfId="13" applyFont="1" applyFill="1" applyBorder="1" applyAlignment="1">
      <alignment vertical="center"/>
    </xf>
    <xf numFmtId="0" fontId="14" fillId="4" borderId="0" xfId="13" applyFont="1" applyFill="1" applyBorder="1" applyAlignment="1">
      <alignment horizontal="center" vertical="center"/>
    </xf>
    <xf numFmtId="176" fontId="25" fillId="0" borderId="3" xfId="4" applyNumberFormat="1" applyFont="1" applyBorder="1" applyAlignment="1">
      <alignment horizontal="right" vertical="center"/>
    </xf>
    <xf numFmtId="175" fontId="21" fillId="9" borderId="46" xfId="1" applyNumberFormat="1" applyFont="1" applyFill="1" applyBorder="1" applyAlignment="1">
      <alignment horizontal="center" vertical="center"/>
    </xf>
    <xf numFmtId="175" fontId="21" fillId="9" borderId="51" xfId="1" applyNumberFormat="1" applyFont="1" applyFill="1" applyBorder="1" applyAlignment="1">
      <alignment horizontal="center" vertical="center"/>
    </xf>
    <xf numFmtId="175" fontId="21" fillId="2" borderId="44" xfId="1" applyNumberFormat="1" applyFont="1" applyFill="1" applyBorder="1" applyAlignment="1">
      <alignment horizontal="center" vertical="center"/>
    </xf>
    <xf numFmtId="0" fontId="25" fillId="2" borderId="45" xfId="4" applyFont="1" applyFill="1" applyBorder="1" applyAlignment="1">
      <alignment horizontal="right" vertical="center"/>
    </xf>
    <xf numFmtId="43" fontId="20" fillId="8" borderId="49" xfId="14" applyFont="1" applyFill="1" applyBorder="1" applyAlignment="1">
      <alignment horizontal="center" vertical="center" wrapText="1"/>
    </xf>
    <xf numFmtId="43" fontId="20" fillId="9" borderId="46" xfId="1" applyFont="1" applyFill="1" applyBorder="1" applyAlignment="1">
      <alignment horizontal="center" vertical="center"/>
    </xf>
    <xf numFmtId="44" fontId="25" fillId="0" borderId="47" xfId="1" applyNumberFormat="1" applyFont="1" applyFill="1" applyBorder="1" applyAlignment="1">
      <alignment horizontal="center" vertical="center"/>
    </xf>
    <xf numFmtId="44" fontId="23" fillId="9" borderId="47" xfId="1" applyNumberFormat="1" applyFont="1" applyFill="1" applyBorder="1" applyAlignment="1">
      <alignment horizontal="right" vertical="center"/>
    </xf>
    <xf numFmtId="43" fontId="20" fillId="2" borderId="53" xfId="1" applyFont="1" applyFill="1" applyBorder="1" applyAlignment="1">
      <alignment horizontal="center" vertical="center"/>
    </xf>
    <xf numFmtId="44" fontId="23" fillId="2" borderId="50" xfId="1" applyNumberFormat="1" applyFont="1" applyFill="1" applyBorder="1" applyAlignment="1">
      <alignment horizontal="right" vertical="center"/>
    </xf>
    <xf numFmtId="43" fontId="20" fillId="8" borderId="47" xfId="14" applyFont="1" applyFill="1" applyBorder="1" applyAlignment="1">
      <alignment horizontal="center" vertical="center"/>
    </xf>
    <xf numFmtId="44" fontId="25" fillId="0" borderId="47" xfId="1" applyNumberFormat="1" applyFont="1" applyFill="1" applyBorder="1" applyAlignment="1">
      <alignment horizontal="right" vertical="center"/>
    </xf>
    <xf numFmtId="43" fontId="20" fillId="8" borderId="47" xfId="14" applyFont="1" applyFill="1" applyBorder="1" applyAlignment="1">
      <alignment horizontal="center" vertical="center" wrapText="1"/>
    </xf>
    <xf numFmtId="44" fontId="25" fillId="0" borderId="47" xfId="14" applyNumberFormat="1" applyFont="1" applyFill="1" applyBorder="1" applyAlignment="1">
      <alignment horizontal="right" vertical="center"/>
    </xf>
    <xf numFmtId="44" fontId="23" fillId="9" borderId="47" xfId="14" applyNumberFormat="1" applyFont="1" applyFill="1" applyBorder="1" applyAlignment="1">
      <alignment horizontal="right" vertical="center"/>
    </xf>
    <xf numFmtId="43" fontId="20" fillId="9" borderId="51" xfId="1" applyFont="1" applyFill="1" applyBorder="1" applyAlignment="1">
      <alignment horizontal="center" vertical="center"/>
    </xf>
    <xf numFmtId="44" fontId="25" fillId="0" borderId="48" xfId="1" applyNumberFormat="1" applyFont="1" applyFill="1" applyBorder="1" applyAlignment="1">
      <alignment horizontal="center" vertical="center"/>
    </xf>
    <xf numFmtId="0" fontId="20" fillId="0" borderId="44" xfId="13" applyFont="1" applyBorder="1" applyAlignment="1">
      <alignment vertical="center" wrapText="1"/>
    </xf>
    <xf numFmtId="0" fontId="20" fillId="0" borderId="45" xfId="13" applyFont="1" applyBorder="1" applyAlignment="1">
      <alignment vertical="center" wrapText="1"/>
    </xf>
    <xf numFmtId="43" fontId="20" fillId="3" borderId="49" xfId="14" applyFont="1" applyFill="1" applyBorder="1" applyAlignment="1">
      <alignment horizontal="center" vertical="center" wrapText="1"/>
    </xf>
    <xf numFmtId="44" fontId="23" fillId="3" borderId="47" xfId="1" applyNumberFormat="1" applyFont="1" applyFill="1" applyBorder="1" applyAlignment="1">
      <alignment horizontal="right" vertical="center"/>
    </xf>
    <xf numFmtId="0" fontId="21" fillId="0" borderId="45" xfId="13" applyFont="1" applyBorder="1" applyAlignment="1">
      <alignment vertical="center" wrapText="1"/>
    </xf>
    <xf numFmtId="44" fontId="23" fillId="3" borderId="47" xfId="14" applyNumberFormat="1" applyFont="1" applyFill="1" applyBorder="1" applyAlignment="1">
      <alignment horizontal="right" vertical="center"/>
    </xf>
    <xf numFmtId="44" fontId="20" fillId="8" borderId="47" xfId="14" applyNumberFormat="1" applyFont="1" applyFill="1" applyBorder="1" applyAlignment="1">
      <alignment horizontal="center" vertical="center" wrapText="1"/>
    </xf>
    <xf numFmtId="44" fontId="25" fillId="0" borderId="48" xfId="14" applyNumberFormat="1" applyFont="1" applyFill="1" applyBorder="1" applyAlignment="1">
      <alignment horizontal="right" vertical="center"/>
    </xf>
    <xf numFmtId="43" fontId="20" fillId="9" borderId="53" xfId="1" applyFont="1" applyFill="1" applyBorder="1" applyAlignment="1">
      <alignment horizontal="center" vertical="center"/>
    </xf>
    <xf numFmtId="0" fontId="23" fillId="0" borderId="44" xfId="13" applyFont="1" applyBorder="1" applyAlignment="1">
      <alignment horizontal="center" vertical="center" wrapText="1"/>
    </xf>
    <xf numFmtId="43" fontId="20" fillId="0" borderId="45" xfId="14" applyFont="1" applyFill="1" applyBorder="1" applyAlignment="1">
      <alignment horizontal="right" vertical="center" wrapText="1"/>
    </xf>
    <xf numFmtId="43" fontId="20" fillId="3" borderId="47" xfId="1" applyFont="1" applyFill="1" applyBorder="1" applyAlignment="1">
      <alignment horizontal="center" vertical="center"/>
    </xf>
    <xf numFmtId="44" fontId="23" fillId="9" borderId="47" xfId="1" applyNumberFormat="1" applyFont="1" applyFill="1" applyBorder="1" applyAlignment="1">
      <alignment vertical="center"/>
    </xf>
    <xf numFmtId="43" fontId="20" fillId="3" borderId="47" xfId="1" applyFont="1" applyFill="1" applyBorder="1" applyAlignment="1">
      <alignment horizontal="center" vertical="center" wrapText="1"/>
    </xf>
    <xf numFmtId="43" fontId="20" fillId="9" borderId="51" xfId="1" applyFont="1" applyFill="1" applyBorder="1" applyAlignment="1">
      <alignment horizontal="center" vertical="center" wrapText="1"/>
    </xf>
    <xf numFmtId="0" fontId="14" fillId="4" borderId="44" xfId="13" applyFont="1" applyFill="1" applyBorder="1" applyAlignment="1">
      <alignment vertical="center"/>
    </xf>
    <xf numFmtId="0" fontId="14" fillId="4" borderId="45" xfId="14" applyNumberFormat="1" applyFont="1" applyFill="1" applyBorder="1" applyAlignment="1">
      <alignment vertical="center"/>
    </xf>
    <xf numFmtId="43" fontId="20" fillId="9" borderId="52" xfId="1" applyFont="1" applyFill="1" applyBorder="1" applyAlignment="1">
      <alignment horizontal="center" vertical="center"/>
    </xf>
    <xf numFmtId="43" fontId="20" fillId="9" borderId="55" xfId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justify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justify" vertical="center" wrapText="1"/>
    </xf>
    <xf numFmtId="44" fontId="31" fillId="0" borderId="3" xfId="0" applyNumberFormat="1" applyFont="1" applyBorder="1" applyAlignment="1">
      <alignment horizontal="center" vertical="center"/>
    </xf>
    <xf numFmtId="0" fontId="31" fillId="2" borderId="3" xfId="0" applyFont="1" applyFill="1" applyBorder="1" applyAlignment="1">
      <alignment horizontal="justify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8" fillId="3" borderId="3" xfId="0" applyFont="1" applyFill="1" applyBorder="1" applyAlignment="1">
      <alignment horizontal="left" vertical="center" wrapText="1"/>
    </xf>
    <xf numFmtId="175" fontId="29" fillId="0" borderId="21" xfId="83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175" fontId="29" fillId="0" borderId="3" xfId="83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 wrapText="1"/>
    </xf>
    <xf numFmtId="175" fontId="29" fillId="2" borderId="5" xfId="83" applyNumberFormat="1" applyFont="1" applyFill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vertical="center" wrapText="1"/>
    </xf>
    <xf numFmtId="164" fontId="29" fillId="0" borderId="0" xfId="0" applyNumberFormat="1" applyFont="1"/>
    <xf numFmtId="0" fontId="27" fillId="10" borderId="3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left" vertical="center"/>
    </xf>
    <xf numFmtId="0" fontId="27" fillId="10" borderId="3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1" fillId="2" borderId="22" xfId="72" applyNumberFormat="1" applyFont="1" applyFill="1" applyBorder="1" applyAlignment="1">
      <alignment horizontal="left" vertical="center"/>
    </xf>
    <xf numFmtId="44" fontId="21" fillId="2" borderId="22" xfId="20" applyNumberFormat="1" applyFont="1" applyFill="1" applyBorder="1" applyAlignment="1">
      <alignment vertical="center"/>
    </xf>
    <xf numFmtId="44" fontId="25" fillId="2" borderId="47" xfId="1" applyNumberFormat="1" applyFont="1" applyFill="1" applyBorder="1" applyAlignment="1">
      <alignment horizontal="right" vertical="center"/>
    </xf>
    <xf numFmtId="0" fontId="16" fillId="0" borderId="0" xfId="0" applyFont="1" applyBorder="1"/>
    <xf numFmtId="0" fontId="15" fillId="0" borderId="0" xfId="0" applyFont="1" applyBorder="1" applyAlignment="1">
      <alignment horizontal="center"/>
    </xf>
    <xf numFmtId="0" fontId="16" fillId="2" borderId="0" xfId="0" applyFont="1" applyFill="1" applyBorder="1"/>
    <xf numFmtId="1" fontId="15" fillId="2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4" fontId="18" fillId="0" borderId="0" xfId="0" applyNumberFormat="1" applyFont="1" applyBorder="1" applyAlignment="1">
      <alignment horizontal="center" vertical="center" wrapText="1"/>
    </xf>
    <xf numFmtId="44" fontId="17" fillId="0" borderId="0" xfId="0" applyNumberFormat="1" applyFont="1" applyBorder="1"/>
    <xf numFmtId="49" fontId="15" fillId="0" borderId="0" xfId="0" applyNumberFormat="1" applyFont="1" applyBorder="1" applyAlignment="1">
      <alignment horizontal="center"/>
    </xf>
    <xf numFmtId="44" fontId="16" fillId="0" borderId="0" xfId="0" applyNumberFormat="1" applyFont="1" applyBorder="1"/>
    <xf numFmtId="0" fontId="32" fillId="2" borderId="0" xfId="0" applyFont="1" applyFill="1" applyAlignment="1">
      <alignment vertical="center"/>
    </xf>
    <xf numFmtId="0" fontId="22" fillId="0" borderId="0" xfId="0" applyFont="1" applyBorder="1"/>
    <xf numFmtId="0" fontId="22" fillId="2" borderId="0" xfId="0" applyFont="1" applyFill="1" applyBorder="1"/>
    <xf numFmtId="0" fontId="26" fillId="2" borderId="0" xfId="0" applyFont="1" applyFill="1" applyBorder="1" applyAlignment="1">
      <alignment horizontal="center"/>
    </xf>
    <xf numFmtId="0" fontId="22" fillId="0" borderId="62" xfId="0" applyFont="1" applyBorder="1"/>
    <xf numFmtId="4" fontId="22" fillId="0" borderId="58" xfId="0" applyNumberFormat="1" applyFont="1" applyBorder="1" applyAlignment="1">
      <alignment horizontal="center" vertical="center"/>
    </xf>
    <xf numFmtId="0" fontId="22" fillId="0" borderId="58" xfId="0" applyFont="1" applyBorder="1"/>
    <xf numFmtId="0" fontId="22" fillId="0" borderId="59" xfId="0" applyFont="1" applyBorder="1"/>
    <xf numFmtId="4" fontId="22" fillId="0" borderId="59" xfId="0" applyNumberFormat="1" applyFont="1" applyBorder="1" applyAlignment="1">
      <alignment horizontal="center" vertical="center"/>
    </xf>
    <xf numFmtId="0" fontId="26" fillId="3" borderId="60" xfId="0" applyFont="1" applyFill="1" applyBorder="1" applyAlignment="1">
      <alignment horizontal="center"/>
    </xf>
    <xf numFmtId="4" fontId="26" fillId="3" borderId="60" xfId="0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174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2" fontId="22" fillId="0" borderId="21" xfId="0" applyNumberFormat="1" applyFont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6" fillId="3" borderId="57" xfId="0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center" vertical="center" wrapText="1"/>
    </xf>
    <xf numFmtId="0" fontId="24" fillId="10" borderId="33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6" fillId="0" borderId="43" xfId="0" applyFont="1" applyBorder="1"/>
    <xf numFmtId="0" fontId="26" fillId="0" borderId="43" xfId="0" applyFont="1" applyBorder="1" applyAlignment="1">
      <alignment horizontal="center" vertical="center" wrapText="1"/>
    </xf>
    <xf numFmtId="44" fontId="22" fillId="0" borderId="43" xfId="0" applyNumberFormat="1" applyFont="1" applyBorder="1" applyAlignment="1">
      <alignment horizontal="center" vertical="center" wrapText="1"/>
    </xf>
    <xf numFmtId="0" fontId="22" fillId="0" borderId="42" xfId="0" applyFont="1" applyBorder="1"/>
    <xf numFmtId="0" fontId="22" fillId="0" borderId="43" xfId="0" applyFont="1" applyBorder="1"/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/>
    </xf>
    <xf numFmtId="0" fontId="26" fillId="0" borderId="39" xfId="0" applyFont="1" applyBorder="1" applyAlignment="1">
      <alignment horizontal="center" vertical="center" wrapText="1"/>
    </xf>
    <xf numFmtId="174" fontId="22" fillId="0" borderId="39" xfId="0" applyNumberFormat="1" applyFont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/>
    </xf>
    <xf numFmtId="2" fontId="22" fillId="2" borderId="43" xfId="0" applyNumberFormat="1" applyFont="1" applyFill="1" applyBorder="1" applyAlignment="1">
      <alignment horizontal="center" vertical="center"/>
    </xf>
    <xf numFmtId="2" fontId="26" fillId="2" borderId="43" xfId="0" applyNumberFormat="1" applyFont="1" applyFill="1" applyBorder="1" applyAlignment="1">
      <alignment horizontal="center" vertical="center"/>
    </xf>
    <xf numFmtId="3" fontId="22" fillId="0" borderId="67" xfId="0" applyNumberFormat="1" applyFont="1" applyBorder="1"/>
    <xf numFmtId="0" fontId="22" fillId="2" borderId="67" xfId="0" applyFont="1" applyFill="1" applyBorder="1"/>
    <xf numFmtId="0" fontId="22" fillId="2" borderId="32" xfId="0" applyFont="1" applyFill="1" applyBorder="1"/>
    <xf numFmtId="0" fontId="26" fillId="3" borderId="69" xfId="0" applyFont="1" applyFill="1" applyBorder="1" applyAlignment="1">
      <alignment horizontal="center" vertical="center" wrapText="1"/>
    </xf>
    <xf numFmtId="44" fontId="26" fillId="3" borderId="34" xfId="0" applyNumberFormat="1" applyFont="1" applyFill="1" applyBorder="1" applyAlignment="1">
      <alignment vertical="center" wrapText="1"/>
    </xf>
    <xf numFmtId="43" fontId="26" fillId="3" borderId="34" xfId="0" applyNumberFormat="1" applyFont="1" applyFill="1" applyBorder="1" applyAlignment="1">
      <alignment vertical="center" wrapText="1"/>
    </xf>
    <xf numFmtId="44" fontId="22" fillId="0" borderId="33" xfId="0" applyNumberFormat="1" applyFont="1" applyBorder="1" applyAlignment="1">
      <alignment vertical="center" wrapText="1"/>
    </xf>
    <xf numFmtId="43" fontId="22" fillId="0" borderId="33" xfId="0" applyNumberFormat="1" applyFont="1" applyBorder="1" applyAlignment="1">
      <alignment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3" xfId="0" applyFont="1" applyBorder="1" applyAlignment="1">
      <alignment vertical="center" wrapText="1"/>
    </xf>
    <xf numFmtId="43" fontId="23" fillId="3" borderId="3" xfId="14" applyFont="1" applyFill="1" applyBorder="1" applyAlignment="1">
      <alignment vertical="center"/>
    </xf>
    <xf numFmtId="44" fontId="35" fillId="0" borderId="3" xfId="83" applyNumberFormat="1" applyFont="1" applyBorder="1" applyAlignment="1">
      <alignment vertical="center"/>
    </xf>
    <xf numFmtId="44" fontId="36" fillId="3" borderId="6" xfId="0" applyNumberFormat="1" applyFont="1" applyFill="1" applyBorder="1" applyAlignment="1">
      <alignment vertical="center"/>
    </xf>
    <xf numFmtId="44" fontId="36" fillId="3" borderId="3" xfId="0" applyNumberFormat="1" applyFont="1" applyFill="1" applyBorder="1" applyAlignment="1">
      <alignment vertical="center"/>
    </xf>
    <xf numFmtId="44" fontId="37" fillId="0" borderId="3" xfId="0" applyNumberFormat="1" applyFont="1" applyBorder="1" applyAlignment="1">
      <alignment horizontal="center" vertical="center"/>
    </xf>
    <xf numFmtId="44" fontId="36" fillId="3" borderId="3" xfId="0" applyNumberFormat="1" applyFont="1" applyFill="1" applyBorder="1" applyAlignment="1">
      <alignment horizontal="center" vertical="center"/>
    </xf>
    <xf numFmtId="44" fontId="35" fillId="0" borderId="21" xfId="83" applyNumberFormat="1" applyFont="1" applyFill="1" applyBorder="1" applyAlignment="1">
      <alignment vertical="center"/>
    </xf>
    <xf numFmtId="44" fontId="35" fillId="0" borderId="3" xfId="83" applyNumberFormat="1" applyFont="1" applyFill="1" applyBorder="1" applyAlignment="1">
      <alignment vertical="center"/>
    </xf>
    <xf numFmtId="44" fontId="35" fillId="2" borderId="3" xfId="83" applyNumberFormat="1" applyFont="1" applyFill="1" applyBorder="1" applyAlignment="1">
      <alignment vertical="center"/>
    </xf>
    <xf numFmtId="44" fontId="35" fillId="0" borderId="3" xfId="0" applyNumberFormat="1" applyFont="1" applyBorder="1" applyAlignment="1">
      <alignment vertical="center"/>
    </xf>
    <xf numFmtId="44" fontId="35" fillId="2" borderId="3" xfId="0" applyNumberFormat="1" applyFont="1" applyFill="1" applyBorder="1" applyAlignment="1">
      <alignment vertical="center"/>
    </xf>
    <xf numFmtId="44" fontId="38" fillId="10" borderId="3" xfId="0" applyNumberFormat="1" applyFont="1" applyFill="1" applyBorder="1" applyAlignment="1">
      <alignment vertical="center"/>
    </xf>
    <xf numFmtId="44" fontId="36" fillId="9" borderId="3" xfId="0" applyNumberFormat="1" applyFont="1" applyFill="1" applyBorder="1" applyAlignment="1">
      <alignment vertical="center"/>
    </xf>
    <xf numFmtId="43" fontId="23" fillId="3" borderId="3" xfId="14" applyNumberFormat="1" applyFont="1" applyFill="1" applyBorder="1" applyAlignment="1">
      <alignment vertical="center"/>
    </xf>
    <xf numFmtId="0" fontId="26" fillId="3" borderId="68" xfId="0" applyFont="1" applyFill="1" applyBorder="1" applyAlignment="1">
      <alignment horizontal="right" vertical="center" wrapText="1"/>
    </xf>
    <xf numFmtId="0" fontId="26" fillId="3" borderId="67" xfId="0" applyFont="1" applyFill="1" applyBorder="1" applyAlignment="1">
      <alignment horizontal="right" vertical="center" wrapText="1"/>
    </xf>
    <xf numFmtId="0" fontId="26" fillId="3" borderId="32" xfId="0" applyFont="1" applyFill="1" applyBorder="1" applyAlignment="1">
      <alignment horizontal="right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19" xfId="0" applyFont="1" applyFill="1" applyBorder="1" applyAlignment="1">
      <alignment horizontal="center" vertical="center" wrapText="1"/>
    </xf>
    <xf numFmtId="0" fontId="24" fillId="10" borderId="3" xfId="13" applyFont="1" applyFill="1" applyBorder="1" applyAlignment="1">
      <alignment horizontal="center" vertical="center"/>
    </xf>
    <xf numFmtId="0" fontId="24" fillId="10" borderId="2" xfId="13" applyFont="1" applyFill="1" applyBorder="1" applyAlignment="1">
      <alignment horizontal="center" vertical="center"/>
    </xf>
    <xf numFmtId="43" fontId="20" fillId="3" borderId="3" xfId="1" applyFont="1" applyFill="1" applyBorder="1" applyAlignment="1">
      <alignment horizontal="right" vertical="center"/>
    </xf>
    <xf numFmtId="43" fontId="20" fillId="3" borderId="6" xfId="1" applyFont="1" applyFill="1" applyBorder="1" applyAlignment="1">
      <alignment horizontal="right" vertical="center"/>
    </xf>
    <xf numFmtId="0" fontId="21" fillId="0" borderId="3" xfId="13" applyFont="1" applyBorder="1" applyAlignment="1">
      <alignment horizontal="left" vertical="center"/>
    </xf>
    <xf numFmtId="0" fontId="25" fillId="2" borderId="3" xfId="4" applyFont="1" applyFill="1" applyBorder="1" applyAlignment="1">
      <alignment horizontal="center" vertical="center"/>
    </xf>
    <xf numFmtId="0" fontId="24" fillId="10" borderId="27" xfId="13" applyFont="1" applyFill="1" applyBorder="1" applyAlignment="1">
      <alignment horizontal="center" vertical="center" wrapText="1"/>
    </xf>
    <xf numFmtId="0" fontId="24" fillId="10" borderId="20" xfId="13" applyFont="1" applyFill="1" applyBorder="1" applyAlignment="1">
      <alignment horizontal="center" vertical="center" wrapText="1"/>
    </xf>
    <xf numFmtId="0" fontId="24" fillId="10" borderId="28" xfId="13" applyFont="1" applyFill="1" applyBorder="1" applyAlignment="1">
      <alignment horizontal="center" vertical="center" wrapText="1"/>
    </xf>
    <xf numFmtId="0" fontId="25" fillId="0" borderId="2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43" fontId="21" fillId="2" borderId="2" xfId="1" applyFont="1" applyFill="1" applyBorder="1" applyAlignment="1">
      <alignment horizontal="left" vertical="center"/>
    </xf>
    <xf numFmtId="0" fontId="25" fillId="0" borderId="3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49" fontId="25" fillId="5" borderId="22" xfId="4" applyNumberFormat="1" applyFont="1" applyFill="1" applyBorder="1" applyAlignment="1">
      <alignment horizontal="center" vertical="center" wrapText="1"/>
    </xf>
    <xf numFmtId="49" fontId="25" fillId="5" borderId="47" xfId="4" applyNumberFormat="1" applyFont="1" applyFill="1" applyBorder="1" applyAlignment="1">
      <alignment horizontal="center" vertical="center" wrapText="1"/>
    </xf>
    <xf numFmtId="43" fontId="24" fillId="10" borderId="3" xfId="1" applyFont="1" applyFill="1" applyBorder="1" applyAlignment="1">
      <alignment horizontal="center" vertical="center"/>
    </xf>
    <xf numFmtId="43" fontId="21" fillId="2" borderId="3" xfId="1" applyFont="1" applyFill="1" applyBorder="1" applyAlignment="1">
      <alignment horizontal="left" vertical="center"/>
    </xf>
    <xf numFmtId="0" fontId="25" fillId="0" borderId="25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44" fontId="23" fillId="2" borderId="25" xfId="4" applyNumberFormat="1" applyFont="1" applyFill="1" applyBorder="1" applyAlignment="1">
      <alignment horizontal="center" vertical="center"/>
    </xf>
    <xf numFmtId="0" fontId="23" fillId="2" borderId="50" xfId="4" applyFont="1" applyFill="1" applyBorder="1" applyAlignment="1">
      <alignment horizontal="center" vertical="center"/>
    </xf>
    <xf numFmtId="43" fontId="20" fillId="8" borderId="53" xfId="1" applyFont="1" applyFill="1" applyBorder="1" applyAlignment="1">
      <alignment horizontal="center" vertical="center" wrapText="1"/>
    </xf>
    <xf numFmtId="43" fontId="20" fillId="8" borderId="24" xfId="1" applyFont="1" applyFill="1" applyBorder="1" applyAlignment="1">
      <alignment horizontal="center" vertical="center" wrapText="1"/>
    </xf>
    <xf numFmtId="43" fontId="24" fillId="10" borderId="3" xfId="1" applyFont="1" applyFill="1" applyBorder="1" applyAlignment="1">
      <alignment horizontal="center" vertical="center" wrapText="1"/>
    </xf>
    <xf numFmtId="43" fontId="20" fillId="8" borderId="52" xfId="1" applyFont="1" applyFill="1" applyBorder="1" applyAlignment="1">
      <alignment horizontal="center" vertical="center" wrapText="1"/>
    </xf>
    <xf numFmtId="43" fontId="20" fillId="8" borderId="36" xfId="1" applyFont="1" applyFill="1" applyBorder="1" applyAlignment="1">
      <alignment horizontal="center" vertical="center" wrapText="1"/>
    </xf>
    <xf numFmtId="43" fontId="20" fillId="8" borderId="37" xfId="1" applyFont="1" applyFill="1" applyBorder="1" applyAlignment="1">
      <alignment horizontal="center" vertical="center" wrapText="1"/>
    </xf>
    <xf numFmtId="0" fontId="21" fillId="0" borderId="22" xfId="1" applyNumberFormat="1" applyFont="1" applyFill="1" applyBorder="1" applyAlignment="1">
      <alignment horizontal="left" vertical="center"/>
    </xf>
    <xf numFmtId="43" fontId="20" fillId="9" borderId="46" xfId="1" applyFont="1" applyFill="1" applyBorder="1" applyAlignment="1">
      <alignment horizontal="right" vertical="center"/>
    </xf>
    <xf numFmtId="43" fontId="20" fillId="9" borderId="22" xfId="1" applyFont="1" applyFill="1" applyBorder="1" applyAlignment="1">
      <alignment horizontal="right" vertical="center"/>
    </xf>
    <xf numFmtId="43" fontId="24" fillId="10" borderId="53" xfId="1" applyFont="1" applyFill="1" applyBorder="1" applyAlignment="1">
      <alignment horizontal="center" vertical="center" wrapText="1"/>
    </xf>
    <xf numFmtId="43" fontId="24" fillId="10" borderId="23" xfId="1" applyFont="1" applyFill="1" applyBorder="1" applyAlignment="1">
      <alignment horizontal="center" vertical="center" wrapText="1"/>
    </xf>
    <xf numFmtId="43" fontId="24" fillId="10" borderId="50" xfId="1" applyFont="1" applyFill="1" applyBorder="1" applyAlignment="1">
      <alignment horizontal="center" vertical="center" wrapText="1"/>
    </xf>
    <xf numFmtId="0" fontId="20" fillId="9" borderId="53" xfId="13" applyFont="1" applyFill="1" applyBorder="1" applyAlignment="1">
      <alignment horizontal="center" vertical="center"/>
    </xf>
    <xf numFmtId="0" fontId="20" fillId="9" borderId="24" xfId="13" applyFont="1" applyFill="1" applyBorder="1" applyAlignment="1">
      <alignment horizontal="center" vertical="center"/>
    </xf>
    <xf numFmtId="43" fontId="20" fillId="9" borderId="53" xfId="1" applyFont="1" applyFill="1" applyBorder="1" applyAlignment="1">
      <alignment horizontal="right" vertical="center" wrapText="1"/>
    </xf>
    <xf numFmtId="43" fontId="20" fillId="9" borderId="24" xfId="1" applyFont="1" applyFill="1" applyBorder="1" applyAlignment="1">
      <alignment horizontal="right" vertical="center" wrapText="1"/>
    </xf>
    <xf numFmtId="43" fontId="20" fillId="8" borderId="46" xfId="1" applyFont="1" applyFill="1" applyBorder="1" applyAlignment="1">
      <alignment horizontal="center" vertical="center" wrapText="1"/>
    </xf>
    <xf numFmtId="43" fontId="20" fillId="8" borderId="22" xfId="1" applyFont="1" applyFill="1" applyBorder="1" applyAlignment="1">
      <alignment horizontal="center" vertical="center" wrapText="1"/>
    </xf>
    <xf numFmtId="43" fontId="21" fillId="0" borderId="22" xfId="1" applyFont="1" applyFill="1" applyBorder="1" applyAlignment="1">
      <alignment horizontal="left" vertical="center" wrapText="1"/>
    </xf>
    <xf numFmtId="0" fontId="21" fillId="0" borderId="25" xfId="72" applyNumberFormat="1" applyFont="1" applyFill="1" applyBorder="1" applyAlignment="1">
      <alignment horizontal="justify" vertical="center"/>
    </xf>
    <xf numFmtId="0" fontId="22" fillId="0" borderId="24" xfId="0" applyFont="1" applyBorder="1" applyAlignment="1">
      <alignment horizontal="justify" vertical="center"/>
    </xf>
    <xf numFmtId="0" fontId="21" fillId="0" borderId="24" xfId="72" applyNumberFormat="1" applyFont="1" applyFill="1" applyBorder="1" applyAlignment="1">
      <alignment horizontal="justify" vertical="center"/>
    </xf>
    <xf numFmtId="43" fontId="20" fillId="9" borderId="23" xfId="1" applyFont="1" applyFill="1" applyBorder="1" applyAlignment="1">
      <alignment horizontal="right" vertical="center" wrapText="1"/>
    </xf>
    <xf numFmtId="43" fontId="20" fillId="8" borderId="23" xfId="1" applyFont="1" applyFill="1" applyBorder="1" applyAlignment="1">
      <alignment horizontal="center" vertical="center" wrapText="1"/>
    </xf>
    <xf numFmtId="43" fontId="20" fillId="8" borderId="50" xfId="1" applyFont="1" applyFill="1" applyBorder="1" applyAlignment="1">
      <alignment horizontal="center" vertical="center" wrapText="1"/>
    </xf>
    <xf numFmtId="0" fontId="21" fillId="0" borderId="25" xfId="72" applyNumberFormat="1" applyFont="1" applyFill="1" applyBorder="1" applyAlignment="1">
      <alignment horizontal="left" vertical="center"/>
    </xf>
    <xf numFmtId="0" fontId="21" fillId="0" borderId="24" xfId="72" applyNumberFormat="1" applyFont="1" applyFill="1" applyBorder="1" applyAlignment="1">
      <alignment horizontal="left" vertical="center"/>
    </xf>
    <xf numFmtId="0" fontId="21" fillId="0" borderId="35" xfId="1" applyNumberFormat="1" applyFont="1" applyFill="1" applyBorder="1" applyAlignment="1">
      <alignment horizontal="left" vertical="center" wrapText="1"/>
    </xf>
    <xf numFmtId="43" fontId="20" fillId="3" borderId="3" xfId="1" applyFont="1" applyFill="1" applyBorder="1" applyAlignment="1">
      <alignment horizontal="right" vertical="center" wrapText="1"/>
    </xf>
    <xf numFmtId="43" fontId="20" fillId="3" borderId="52" xfId="1" applyFont="1" applyFill="1" applyBorder="1" applyAlignment="1">
      <alignment horizontal="center" vertical="center" wrapText="1"/>
    </xf>
    <xf numFmtId="43" fontId="20" fillId="3" borderId="37" xfId="1" applyFont="1" applyFill="1" applyBorder="1" applyAlignment="1">
      <alignment horizontal="center" vertical="center" wrapText="1"/>
    </xf>
    <xf numFmtId="43" fontId="20" fillId="3" borderId="53" xfId="1" applyFont="1" applyFill="1" applyBorder="1" applyAlignment="1">
      <alignment horizontal="right" vertical="center" wrapText="1"/>
    </xf>
    <xf numFmtId="43" fontId="20" fillId="3" borderId="24" xfId="1" applyFont="1" applyFill="1" applyBorder="1" applyAlignment="1">
      <alignment horizontal="right" vertical="center" wrapText="1"/>
    </xf>
    <xf numFmtId="43" fontId="20" fillId="3" borderId="53" xfId="1" applyFont="1" applyFill="1" applyBorder="1" applyAlignment="1">
      <alignment horizontal="center" vertical="center"/>
    </xf>
    <xf numFmtId="43" fontId="20" fillId="3" borderId="24" xfId="1" applyFont="1" applyFill="1" applyBorder="1" applyAlignment="1">
      <alignment horizontal="center" vertical="center"/>
    </xf>
    <xf numFmtId="0" fontId="21" fillId="0" borderId="22" xfId="1" applyNumberFormat="1" applyFont="1" applyFill="1" applyBorder="1" applyAlignment="1">
      <alignment horizontal="left" vertical="center" wrapText="1"/>
    </xf>
    <xf numFmtId="43" fontId="20" fillId="8" borderId="54" xfId="1" applyFont="1" applyFill="1" applyBorder="1" applyAlignment="1">
      <alignment horizontal="center" vertical="center" wrapText="1"/>
    </xf>
    <xf numFmtId="43" fontId="20" fillId="8" borderId="38" xfId="1" applyFont="1" applyFill="1" applyBorder="1" applyAlignment="1">
      <alignment horizontal="center" vertical="center" wrapText="1"/>
    </xf>
    <xf numFmtId="0" fontId="21" fillId="0" borderId="25" xfId="1" applyNumberFormat="1" applyFont="1" applyFill="1" applyBorder="1" applyAlignment="1">
      <alignment horizontal="left" vertical="center" wrapText="1"/>
    </xf>
    <xf numFmtId="0" fontId="21" fillId="0" borderId="24" xfId="1" applyNumberFormat="1" applyFont="1" applyFill="1" applyBorder="1" applyAlignment="1">
      <alignment horizontal="left" vertical="center" wrapText="1"/>
    </xf>
    <xf numFmtId="43" fontId="20" fillId="3" borderId="23" xfId="1" applyFont="1" applyFill="1" applyBorder="1" applyAlignment="1">
      <alignment horizontal="right" vertical="center" wrapText="1"/>
    </xf>
    <xf numFmtId="43" fontId="24" fillId="10" borderId="53" xfId="1" applyFont="1" applyFill="1" applyBorder="1" applyAlignment="1">
      <alignment horizontal="center" vertical="center"/>
    </xf>
    <xf numFmtId="43" fontId="24" fillId="10" borderId="23" xfId="1" applyFont="1" applyFill="1" applyBorder="1" applyAlignment="1">
      <alignment horizontal="center" vertical="center"/>
    </xf>
    <xf numFmtId="43" fontId="24" fillId="10" borderId="50" xfId="1" applyFont="1" applyFill="1" applyBorder="1" applyAlignment="1">
      <alignment horizontal="center" vertical="center"/>
    </xf>
    <xf numFmtId="0" fontId="20" fillId="3" borderId="3" xfId="13" applyFont="1" applyFill="1" applyBorder="1" applyAlignment="1">
      <alignment horizontal="right" vertical="center" wrapText="1"/>
    </xf>
    <xf numFmtId="43" fontId="20" fillId="9" borderId="46" xfId="1" applyFont="1" applyFill="1" applyBorder="1" applyAlignment="1">
      <alignment horizontal="center" vertical="center"/>
    </xf>
    <xf numFmtId="43" fontId="20" fillId="3" borderId="53" xfId="1" applyFont="1" applyFill="1" applyBorder="1" applyAlignment="1">
      <alignment horizontal="center" vertical="center" wrapText="1"/>
    </xf>
    <xf numFmtId="43" fontId="20" fillId="3" borderId="23" xfId="1" applyFont="1" applyFill="1" applyBorder="1" applyAlignment="1">
      <alignment horizontal="center" vertical="center" wrapText="1"/>
    </xf>
    <xf numFmtId="43" fontId="20" fillId="3" borderId="24" xfId="1" applyFont="1" applyFill="1" applyBorder="1" applyAlignment="1">
      <alignment horizontal="center" vertical="center" wrapText="1"/>
    </xf>
    <xf numFmtId="43" fontId="21" fillId="0" borderId="35" xfId="1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right" vertical="center"/>
    </xf>
    <xf numFmtId="0" fontId="28" fillId="3" borderId="6" xfId="0" applyFont="1" applyFill="1" applyBorder="1" applyAlignment="1">
      <alignment horizontal="right" vertical="center"/>
    </xf>
    <xf numFmtId="0" fontId="27" fillId="10" borderId="3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right" vertical="center"/>
    </xf>
    <xf numFmtId="0" fontId="28" fillId="3" borderId="4" xfId="0" applyFont="1" applyFill="1" applyBorder="1" applyAlignment="1">
      <alignment horizontal="right" vertical="center"/>
    </xf>
    <xf numFmtId="0" fontId="28" fillId="3" borderId="5" xfId="0" applyFont="1" applyFill="1" applyBorder="1" applyAlignment="1">
      <alignment horizontal="right" vertical="center"/>
    </xf>
    <xf numFmtId="0" fontId="28" fillId="9" borderId="3" xfId="0" applyFont="1" applyFill="1" applyBorder="1" applyAlignment="1">
      <alignment vertical="center"/>
    </xf>
    <xf numFmtId="0" fontId="27" fillId="10" borderId="3" xfId="0" applyFont="1" applyFill="1" applyBorder="1" applyAlignment="1">
      <alignment vertical="center"/>
    </xf>
    <xf numFmtId="0" fontId="32" fillId="10" borderId="18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3" fontId="24" fillId="10" borderId="70" xfId="0" applyNumberFormat="1" applyFont="1" applyFill="1" applyBorder="1" applyAlignment="1">
      <alignment horizontal="center"/>
    </xf>
    <xf numFmtId="3" fontId="24" fillId="10" borderId="56" xfId="0" applyNumberFormat="1" applyFont="1" applyFill="1" applyBorder="1" applyAlignment="1">
      <alignment horizontal="center"/>
    </xf>
    <xf numFmtId="0" fontId="26" fillId="3" borderId="57" xfId="0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2" fontId="22" fillId="2" borderId="0" xfId="0" applyNumberFormat="1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 wrapText="1"/>
    </xf>
    <xf numFmtId="0" fontId="26" fillId="3" borderId="6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26" fillId="9" borderId="27" xfId="0" applyFont="1" applyFill="1" applyBorder="1" applyAlignment="1">
      <alignment horizontal="center" vertical="center" wrapText="1"/>
    </xf>
    <xf numFmtId="0" fontId="26" fillId="9" borderId="29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4" fontId="22" fillId="2" borderId="0" xfId="0" applyNumberFormat="1" applyFont="1" applyFill="1" applyBorder="1" applyAlignment="1">
      <alignment horizontal="center"/>
    </xf>
    <xf numFmtId="44" fontId="26" fillId="2" borderId="0" xfId="0" applyNumberFormat="1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9" borderId="28" xfId="0" applyFont="1" applyFill="1" applyBorder="1" applyAlignment="1">
      <alignment horizontal="center" vertical="center" wrapText="1"/>
    </xf>
    <xf numFmtId="0" fontId="26" fillId="9" borderId="30" xfId="0" applyFont="1" applyFill="1" applyBorder="1" applyAlignment="1">
      <alignment horizontal="center" vertical="center" wrapText="1"/>
    </xf>
    <xf numFmtId="0" fontId="26" fillId="9" borderId="3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3" borderId="64" xfId="0" applyFont="1" applyFill="1" applyBorder="1" applyAlignment="1">
      <alignment horizontal="center" vertical="center" wrapText="1"/>
    </xf>
    <xf numFmtId="0" fontId="26" fillId="3" borderId="66" xfId="0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 wrapText="1"/>
    </xf>
    <xf numFmtId="0" fontId="20" fillId="3" borderId="61" xfId="0" applyFont="1" applyFill="1" applyBorder="1" applyAlignment="1">
      <alignment horizontal="center" vertical="center" wrapText="1"/>
    </xf>
    <xf numFmtId="0" fontId="26" fillId="9" borderId="41" xfId="0" applyFont="1" applyFill="1" applyBorder="1" applyAlignment="1">
      <alignment horizontal="center" vertical="center"/>
    </xf>
    <xf numFmtId="0" fontId="26" fillId="9" borderId="6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9" borderId="21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84">
    <cellStyle name="Default" xfId="71"/>
    <cellStyle name="Excel Built-in Normal" xfId="17"/>
    <cellStyle name="Hiperlink" xfId="2" builtinId="8"/>
    <cellStyle name="Hyperlink 2" xfId="18"/>
    <cellStyle name="Hyperlink 3" xfId="19"/>
    <cellStyle name="Moeda" xfId="83" builtinId="4"/>
    <cellStyle name="Moeda 2" xfId="5"/>
    <cellStyle name="Moeda 2 2" xfId="20"/>
    <cellStyle name="Moeda 2 2 2" xfId="21"/>
    <cellStyle name="Moeda 2 2 3" xfId="22"/>
    <cellStyle name="Moeda 2 2 4" xfId="23"/>
    <cellStyle name="Moeda 2 3" xfId="24"/>
    <cellStyle name="Moeda 2 4" xfId="25"/>
    <cellStyle name="Moeda 2 5" xfId="11"/>
    <cellStyle name="Moeda 3" xfId="15"/>
    <cellStyle name="Moeda 3 2" xfId="26"/>
    <cellStyle name="Moeda 3 3" xfId="27"/>
    <cellStyle name="Moeda 3 4" xfId="28"/>
    <cellStyle name="Moeda 3 5" xfId="77"/>
    <cellStyle name="Moeda 4" xfId="29"/>
    <cellStyle name="Moeda 4 2" xfId="30"/>
    <cellStyle name="Moeda 4 2 2" xfId="31"/>
    <cellStyle name="Moeda 4 3" xfId="32"/>
    <cellStyle name="Moeda 4 4" xfId="78"/>
    <cellStyle name="Moeda 5" xfId="33"/>
    <cellStyle name="Moeda 5 2" xfId="34"/>
    <cellStyle name="Moeda 6" xfId="35"/>
    <cellStyle name="Moeda 7" xfId="36"/>
    <cellStyle name="Moeda 8" xfId="37"/>
    <cellStyle name="Moeda 9" xfId="75"/>
    <cellStyle name="Moeda 9 2" xfId="82"/>
    <cellStyle name="Normal" xfId="0" builtinId="0"/>
    <cellStyle name="Normal 2" xfId="4"/>
    <cellStyle name="Normal 2 2" xfId="16"/>
    <cellStyle name="Normal 2 3" xfId="38"/>
    <cellStyle name="Normal 3" xfId="13"/>
    <cellStyle name="Normal 3 2" xfId="39"/>
    <cellStyle name="Normal 3 2 2" xfId="40"/>
    <cellStyle name="Normal 4" xfId="41"/>
    <cellStyle name="Normal 4 2" xfId="74"/>
    <cellStyle name="Normal 5" xfId="42"/>
    <cellStyle name="Normal 6" xfId="43"/>
    <cellStyle name="Normal 7" xfId="44"/>
    <cellStyle name="Normal 8" xfId="45"/>
    <cellStyle name="Normal 9" xfId="81"/>
    <cellStyle name="Porcentagem 2" xfId="8"/>
    <cellStyle name="Porcentagem 2 2" xfId="12"/>
    <cellStyle name="Porcentagem 3" xfId="9"/>
    <cellStyle name="Porcentagem 3 2" xfId="46"/>
    <cellStyle name="Porcentagem 4" xfId="47"/>
    <cellStyle name="Porcentagem 5" xfId="48"/>
    <cellStyle name="Porcentagem 6" xfId="49"/>
    <cellStyle name="Porcentagem 7" xfId="50"/>
    <cellStyle name="Porcentagem 8" xfId="70"/>
    <cellStyle name="Separador de milhares 2" xfId="51"/>
    <cellStyle name="Separador de milhares 2 2" xfId="52"/>
    <cellStyle name="Separador de milhares 2 2 2" xfId="53"/>
    <cellStyle name="Separador de milhares 2 3" xfId="54"/>
    <cellStyle name="Separador de milhares 2 4" xfId="55"/>
    <cellStyle name="Separador de milhares 3" xfId="56"/>
    <cellStyle name="Separador de milhares 3 2" xfId="57"/>
    <cellStyle name="Separador de milhares 3 3" xfId="58"/>
    <cellStyle name="Separador de milhares 4" xfId="59"/>
    <cellStyle name="Separador de milhares 5" xfId="60"/>
    <cellStyle name="Título 1 1" xfId="61"/>
    <cellStyle name="Título 1 1 1" xfId="62"/>
    <cellStyle name="Título 1 1 1 1" xfId="63"/>
    <cellStyle name="Título 1 1 1 1 1" xfId="64"/>
    <cellStyle name="Título 1 1 1 1 1 1" xfId="65"/>
    <cellStyle name="Título 1 1 1 1 1 1 1" xfId="66"/>
    <cellStyle name="Vírgula" xfId="1" builtinId="3"/>
    <cellStyle name="Vírgula 2" xfId="3"/>
    <cellStyle name="Vírgula 2 2" xfId="67"/>
    <cellStyle name="Vírgula 2 3" xfId="7"/>
    <cellStyle name="Vírgula 3" xfId="10"/>
    <cellStyle name="Vírgula 3 2" xfId="72"/>
    <cellStyle name="Vírgula 4" xfId="14"/>
    <cellStyle name="Vírgula 4 2" xfId="76"/>
    <cellStyle name="Vírgula 5" xfId="68"/>
    <cellStyle name="Vírgula 5 2" xfId="79"/>
    <cellStyle name="Vírgula 6" xfId="69"/>
    <cellStyle name="Vírgula 7" xfId="73"/>
    <cellStyle name="Vírgula 7 2" xfId="80"/>
    <cellStyle name="Vírgula 8" xfId="6"/>
  </cellStyles>
  <dxfs count="0"/>
  <tableStyles count="0" defaultTableStyle="TableStyleMedium2" defaultPivotStyle="PivotStyleLight16"/>
  <colors>
    <mruColors>
      <color rgb="FF99CCFF"/>
      <color rgb="FFADD1AE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ERCIAL@GRUPOCITYSE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5"/>
  <sheetViews>
    <sheetView workbookViewId="0">
      <selection activeCell="A52" sqref="A52"/>
    </sheetView>
  </sheetViews>
  <sheetFormatPr defaultRowHeight="15" x14ac:dyDescent="0.25"/>
  <cols>
    <col min="1" max="1" width="9.42578125" bestFit="1" customWidth="1"/>
    <col min="2" max="2" width="18.85546875" customWidth="1"/>
    <col min="3" max="3" width="17.5703125" customWidth="1"/>
    <col min="4" max="4" width="12.42578125" customWidth="1"/>
    <col min="5" max="5" width="18.28515625" customWidth="1"/>
    <col min="6" max="6" width="18.7109375" customWidth="1"/>
  </cols>
  <sheetData>
    <row r="1" spans="1:6" ht="15.75" thickBot="1" x14ac:dyDescent="0.3">
      <c r="A1" s="215" t="s">
        <v>330</v>
      </c>
      <c r="B1" s="216"/>
      <c r="C1" s="216"/>
      <c r="D1" s="216"/>
      <c r="E1" s="216"/>
      <c r="F1" s="217"/>
    </row>
    <row r="2" spans="1:6" ht="30.75" thickBot="1" x14ac:dyDescent="0.3">
      <c r="A2" s="191" t="s">
        <v>323</v>
      </c>
      <c r="B2" s="191" t="s">
        <v>324</v>
      </c>
      <c r="C2" s="191" t="s">
        <v>326</v>
      </c>
      <c r="D2" s="191" t="s">
        <v>325</v>
      </c>
      <c r="E2" s="191" t="s">
        <v>327</v>
      </c>
      <c r="F2" s="191" t="s">
        <v>328</v>
      </c>
    </row>
    <row r="3" spans="1:6" ht="15.75" thickBot="1" x14ac:dyDescent="0.3">
      <c r="A3" s="196">
        <v>1</v>
      </c>
      <c r="B3" s="197" t="str">
        <f>'Servente Líder'!D12</f>
        <v>Servente Líder</v>
      </c>
      <c r="C3" s="194">
        <f>'Servente Líder'!D131</f>
        <v>6092.1268839569157</v>
      </c>
      <c r="D3" s="196">
        <f>'Servente Líder'!D132</f>
        <v>1</v>
      </c>
      <c r="E3" s="194">
        <f>'Servente Líder'!D133</f>
        <v>6092.1268839569157</v>
      </c>
      <c r="F3" s="195">
        <f>'Servente Líder'!D134</f>
        <v>73105.522607482984</v>
      </c>
    </row>
    <row r="4" spans="1:6" ht="15.75" thickBot="1" x14ac:dyDescent="0.3">
      <c r="A4" s="196">
        <v>2</v>
      </c>
      <c r="B4" s="197" t="str">
        <f>Serventes!D12</f>
        <v>Servente</v>
      </c>
      <c r="C4" s="194">
        <f>Serventes!D129</f>
        <v>5470.4828718820863</v>
      </c>
      <c r="D4" s="196">
        <f>Serventes!D130</f>
        <v>5</v>
      </c>
      <c r="E4" s="194">
        <f>Serventes!D131</f>
        <v>27352.414359410432</v>
      </c>
      <c r="F4" s="195">
        <f>Serventes!D132</f>
        <v>328228.97231292515</v>
      </c>
    </row>
    <row r="5" spans="1:6" ht="15.75" thickBot="1" x14ac:dyDescent="0.3">
      <c r="A5" s="212" t="s">
        <v>329</v>
      </c>
      <c r="B5" s="213"/>
      <c r="C5" s="213"/>
      <c r="D5" s="214"/>
      <c r="E5" s="192">
        <f>SUM(E3:E4)</f>
        <v>33444.541243367348</v>
      </c>
      <c r="F5" s="193">
        <f>SUM(F3:F4)</f>
        <v>401334.49492040812</v>
      </c>
    </row>
  </sheetData>
  <mergeCells count="2">
    <mergeCell ref="A5:D5"/>
    <mergeCell ref="A1:F1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135"/>
  <sheetViews>
    <sheetView tabSelected="1" view="pageBreakPreview" zoomScale="90" zoomScaleNormal="100" zoomScaleSheetLayoutView="90" workbookViewId="0">
      <selection activeCell="C3" sqref="C3:D3"/>
    </sheetView>
  </sheetViews>
  <sheetFormatPr defaultRowHeight="24.95" customHeight="1" x14ac:dyDescent="0.25"/>
  <cols>
    <col min="1" max="1" width="12.85546875" style="12" customWidth="1"/>
    <col min="2" max="2" width="72.5703125" style="10" customWidth="1"/>
    <col min="3" max="3" width="31.42578125" style="12" customWidth="1"/>
    <col min="4" max="4" width="32.85546875" style="13" customWidth="1"/>
    <col min="5" max="5" width="9.140625" style="10"/>
    <col min="6" max="6" width="11.7109375" style="10" bestFit="1" customWidth="1"/>
    <col min="7" max="221" width="9.140625" style="10"/>
    <col min="222" max="222" width="1.85546875" style="10" customWidth="1"/>
    <col min="223" max="223" width="7.28515625" style="10" customWidth="1"/>
    <col min="224" max="224" width="9.85546875" style="10" customWidth="1"/>
    <col min="225" max="225" width="12.7109375" style="10" customWidth="1"/>
    <col min="226" max="226" width="11.140625" style="10" customWidth="1"/>
    <col min="227" max="227" width="10.85546875" style="10" customWidth="1"/>
    <col min="228" max="228" width="11.5703125" style="10" customWidth="1"/>
    <col min="229" max="229" width="13.42578125" style="10" customWidth="1"/>
    <col min="230" max="230" width="11.140625" style="10" customWidth="1"/>
    <col min="231" max="231" width="11.28515625" style="10" bestFit="1" customWidth="1"/>
    <col min="232" max="232" width="11.5703125" style="10" customWidth="1"/>
    <col min="233" max="233" width="8.85546875" style="10" customWidth="1"/>
    <col min="234" max="234" width="9.85546875" style="10" bestFit="1" customWidth="1"/>
    <col min="235" max="235" width="9.140625" style="10"/>
    <col min="236" max="236" width="9.5703125" style="10" bestFit="1" customWidth="1"/>
    <col min="237" max="477" width="9.140625" style="10"/>
    <col min="478" max="478" width="1.85546875" style="10" customWidth="1"/>
    <col min="479" max="479" width="7.28515625" style="10" customWidth="1"/>
    <col min="480" max="480" width="9.85546875" style="10" customWidth="1"/>
    <col min="481" max="481" width="12.7109375" style="10" customWidth="1"/>
    <col min="482" max="482" width="11.140625" style="10" customWidth="1"/>
    <col min="483" max="483" width="10.85546875" style="10" customWidth="1"/>
    <col min="484" max="484" width="11.5703125" style="10" customWidth="1"/>
    <col min="485" max="485" width="13.42578125" style="10" customWidth="1"/>
    <col min="486" max="486" width="11.140625" style="10" customWidth="1"/>
    <col min="487" max="487" width="11.28515625" style="10" bestFit="1" customWidth="1"/>
    <col min="488" max="488" width="11.5703125" style="10" customWidth="1"/>
    <col min="489" max="489" width="8.85546875" style="10" customWidth="1"/>
    <col min="490" max="490" width="9.85546875" style="10" bestFit="1" customWidth="1"/>
    <col min="491" max="491" width="9.140625" style="10"/>
    <col min="492" max="492" width="9.5703125" style="10" bestFit="1" customWidth="1"/>
    <col min="493" max="733" width="9.140625" style="10"/>
    <col min="734" max="734" width="1.85546875" style="10" customWidth="1"/>
    <col min="735" max="735" width="7.28515625" style="10" customWidth="1"/>
    <col min="736" max="736" width="9.85546875" style="10" customWidth="1"/>
    <col min="737" max="737" width="12.7109375" style="10" customWidth="1"/>
    <col min="738" max="738" width="11.140625" style="10" customWidth="1"/>
    <col min="739" max="739" width="10.85546875" style="10" customWidth="1"/>
    <col min="740" max="740" width="11.5703125" style="10" customWidth="1"/>
    <col min="741" max="741" width="13.42578125" style="10" customWidth="1"/>
    <col min="742" max="742" width="11.140625" style="10" customWidth="1"/>
    <col min="743" max="743" width="11.28515625" style="10" bestFit="1" customWidth="1"/>
    <col min="744" max="744" width="11.5703125" style="10" customWidth="1"/>
    <col min="745" max="745" width="8.85546875" style="10" customWidth="1"/>
    <col min="746" max="746" width="9.85546875" style="10" bestFit="1" customWidth="1"/>
    <col min="747" max="747" width="9.140625" style="10"/>
    <col min="748" max="748" width="9.5703125" style="10" bestFit="1" customWidth="1"/>
    <col min="749" max="989" width="9.140625" style="10"/>
    <col min="990" max="990" width="1.85546875" style="10" customWidth="1"/>
    <col min="991" max="991" width="7.28515625" style="10" customWidth="1"/>
    <col min="992" max="992" width="9.85546875" style="10" customWidth="1"/>
    <col min="993" max="993" width="12.7109375" style="10" customWidth="1"/>
    <col min="994" max="994" width="11.140625" style="10" customWidth="1"/>
    <col min="995" max="995" width="10.85546875" style="10" customWidth="1"/>
    <col min="996" max="996" width="11.5703125" style="10" customWidth="1"/>
    <col min="997" max="997" width="13.42578125" style="10" customWidth="1"/>
    <col min="998" max="998" width="11.140625" style="10" customWidth="1"/>
    <col min="999" max="999" width="11.28515625" style="10" bestFit="1" customWidth="1"/>
    <col min="1000" max="1000" width="11.5703125" style="10" customWidth="1"/>
    <col min="1001" max="1001" width="8.85546875" style="10" customWidth="1"/>
    <col min="1002" max="1002" width="9.85546875" style="10" bestFit="1" customWidth="1"/>
    <col min="1003" max="1003" width="9.140625" style="10"/>
    <col min="1004" max="1004" width="9.5703125" style="10" bestFit="1" customWidth="1"/>
    <col min="1005" max="1245" width="9.140625" style="10"/>
    <col min="1246" max="1246" width="1.85546875" style="10" customWidth="1"/>
    <col min="1247" max="1247" width="7.28515625" style="10" customWidth="1"/>
    <col min="1248" max="1248" width="9.85546875" style="10" customWidth="1"/>
    <col min="1249" max="1249" width="12.7109375" style="10" customWidth="1"/>
    <col min="1250" max="1250" width="11.140625" style="10" customWidth="1"/>
    <col min="1251" max="1251" width="10.85546875" style="10" customWidth="1"/>
    <col min="1252" max="1252" width="11.5703125" style="10" customWidth="1"/>
    <col min="1253" max="1253" width="13.42578125" style="10" customWidth="1"/>
    <col min="1254" max="1254" width="11.140625" style="10" customWidth="1"/>
    <col min="1255" max="1255" width="11.28515625" style="10" bestFit="1" customWidth="1"/>
    <col min="1256" max="1256" width="11.5703125" style="10" customWidth="1"/>
    <col min="1257" max="1257" width="8.85546875" style="10" customWidth="1"/>
    <col min="1258" max="1258" width="9.85546875" style="10" bestFit="1" customWidth="1"/>
    <col min="1259" max="1259" width="9.140625" style="10"/>
    <col min="1260" max="1260" width="9.5703125" style="10" bestFit="1" customWidth="1"/>
    <col min="1261" max="1501" width="9.140625" style="10"/>
    <col min="1502" max="1502" width="1.85546875" style="10" customWidth="1"/>
    <col min="1503" max="1503" width="7.28515625" style="10" customWidth="1"/>
    <col min="1504" max="1504" width="9.85546875" style="10" customWidth="1"/>
    <col min="1505" max="1505" width="12.7109375" style="10" customWidth="1"/>
    <col min="1506" max="1506" width="11.140625" style="10" customWidth="1"/>
    <col min="1507" max="1507" width="10.85546875" style="10" customWidth="1"/>
    <col min="1508" max="1508" width="11.5703125" style="10" customWidth="1"/>
    <col min="1509" max="1509" width="13.42578125" style="10" customWidth="1"/>
    <col min="1510" max="1510" width="11.140625" style="10" customWidth="1"/>
    <col min="1511" max="1511" width="11.28515625" style="10" bestFit="1" customWidth="1"/>
    <col min="1512" max="1512" width="11.5703125" style="10" customWidth="1"/>
    <col min="1513" max="1513" width="8.85546875" style="10" customWidth="1"/>
    <col min="1514" max="1514" width="9.85546875" style="10" bestFit="1" customWidth="1"/>
    <col min="1515" max="1515" width="9.140625" style="10"/>
    <col min="1516" max="1516" width="9.5703125" style="10" bestFit="1" customWidth="1"/>
    <col min="1517" max="1757" width="9.140625" style="10"/>
    <col min="1758" max="1758" width="1.85546875" style="10" customWidth="1"/>
    <col min="1759" max="1759" width="7.28515625" style="10" customWidth="1"/>
    <col min="1760" max="1760" width="9.85546875" style="10" customWidth="1"/>
    <col min="1761" max="1761" width="12.7109375" style="10" customWidth="1"/>
    <col min="1762" max="1762" width="11.140625" style="10" customWidth="1"/>
    <col min="1763" max="1763" width="10.85546875" style="10" customWidth="1"/>
    <col min="1764" max="1764" width="11.5703125" style="10" customWidth="1"/>
    <col min="1765" max="1765" width="13.42578125" style="10" customWidth="1"/>
    <col min="1766" max="1766" width="11.140625" style="10" customWidth="1"/>
    <col min="1767" max="1767" width="11.28515625" style="10" bestFit="1" customWidth="1"/>
    <col min="1768" max="1768" width="11.5703125" style="10" customWidth="1"/>
    <col min="1769" max="1769" width="8.85546875" style="10" customWidth="1"/>
    <col min="1770" max="1770" width="9.85546875" style="10" bestFit="1" customWidth="1"/>
    <col min="1771" max="1771" width="9.140625" style="10"/>
    <col min="1772" max="1772" width="9.5703125" style="10" bestFit="1" customWidth="1"/>
    <col min="1773" max="2013" width="9.140625" style="10"/>
    <col min="2014" max="2014" width="1.85546875" style="10" customWidth="1"/>
    <col min="2015" max="2015" width="7.28515625" style="10" customWidth="1"/>
    <col min="2016" max="2016" width="9.85546875" style="10" customWidth="1"/>
    <col min="2017" max="2017" width="12.7109375" style="10" customWidth="1"/>
    <col min="2018" max="2018" width="11.140625" style="10" customWidth="1"/>
    <col min="2019" max="2019" width="10.85546875" style="10" customWidth="1"/>
    <col min="2020" max="2020" width="11.5703125" style="10" customWidth="1"/>
    <col min="2021" max="2021" width="13.42578125" style="10" customWidth="1"/>
    <col min="2022" max="2022" width="11.140625" style="10" customWidth="1"/>
    <col min="2023" max="2023" width="11.28515625" style="10" bestFit="1" customWidth="1"/>
    <col min="2024" max="2024" width="11.5703125" style="10" customWidth="1"/>
    <col min="2025" max="2025" width="8.85546875" style="10" customWidth="1"/>
    <col min="2026" max="2026" width="9.85546875" style="10" bestFit="1" customWidth="1"/>
    <col min="2027" max="2027" width="9.140625" style="10"/>
    <col min="2028" max="2028" width="9.5703125" style="10" bestFit="1" customWidth="1"/>
    <col min="2029" max="2269" width="9.140625" style="10"/>
    <col min="2270" max="2270" width="1.85546875" style="10" customWidth="1"/>
    <col min="2271" max="2271" width="7.28515625" style="10" customWidth="1"/>
    <col min="2272" max="2272" width="9.85546875" style="10" customWidth="1"/>
    <col min="2273" max="2273" width="12.7109375" style="10" customWidth="1"/>
    <col min="2274" max="2274" width="11.140625" style="10" customWidth="1"/>
    <col min="2275" max="2275" width="10.85546875" style="10" customWidth="1"/>
    <col min="2276" max="2276" width="11.5703125" style="10" customWidth="1"/>
    <col min="2277" max="2277" width="13.42578125" style="10" customWidth="1"/>
    <col min="2278" max="2278" width="11.140625" style="10" customWidth="1"/>
    <col min="2279" max="2279" width="11.28515625" style="10" bestFit="1" customWidth="1"/>
    <col min="2280" max="2280" width="11.5703125" style="10" customWidth="1"/>
    <col min="2281" max="2281" width="8.85546875" style="10" customWidth="1"/>
    <col min="2282" max="2282" width="9.85546875" style="10" bestFit="1" customWidth="1"/>
    <col min="2283" max="2283" width="9.140625" style="10"/>
    <col min="2284" max="2284" width="9.5703125" style="10" bestFit="1" customWidth="1"/>
    <col min="2285" max="2525" width="9.140625" style="10"/>
    <col min="2526" max="2526" width="1.85546875" style="10" customWidth="1"/>
    <col min="2527" max="2527" width="7.28515625" style="10" customWidth="1"/>
    <col min="2528" max="2528" width="9.85546875" style="10" customWidth="1"/>
    <col min="2529" max="2529" width="12.7109375" style="10" customWidth="1"/>
    <col min="2530" max="2530" width="11.140625" style="10" customWidth="1"/>
    <col min="2531" max="2531" width="10.85546875" style="10" customWidth="1"/>
    <col min="2532" max="2532" width="11.5703125" style="10" customWidth="1"/>
    <col min="2533" max="2533" width="13.42578125" style="10" customWidth="1"/>
    <col min="2534" max="2534" width="11.140625" style="10" customWidth="1"/>
    <col min="2535" max="2535" width="11.28515625" style="10" bestFit="1" customWidth="1"/>
    <col min="2536" max="2536" width="11.5703125" style="10" customWidth="1"/>
    <col min="2537" max="2537" width="8.85546875" style="10" customWidth="1"/>
    <col min="2538" max="2538" width="9.85546875" style="10" bestFit="1" customWidth="1"/>
    <col min="2539" max="2539" width="9.140625" style="10"/>
    <col min="2540" max="2540" width="9.5703125" style="10" bestFit="1" customWidth="1"/>
    <col min="2541" max="2781" width="9.140625" style="10"/>
    <col min="2782" max="2782" width="1.85546875" style="10" customWidth="1"/>
    <col min="2783" max="2783" width="7.28515625" style="10" customWidth="1"/>
    <col min="2784" max="2784" width="9.85546875" style="10" customWidth="1"/>
    <col min="2785" max="2785" width="12.7109375" style="10" customWidth="1"/>
    <col min="2786" max="2786" width="11.140625" style="10" customWidth="1"/>
    <col min="2787" max="2787" width="10.85546875" style="10" customWidth="1"/>
    <col min="2788" max="2788" width="11.5703125" style="10" customWidth="1"/>
    <col min="2789" max="2789" width="13.42578125" style="10" customWidth="1"/>
    <col min="2790" max="2790" width="11.140625" style="10" customWidth="1"/>
    <col min="2791" max="2791" width="11.28515625" style="10" bestFit="1" customWidth="1"/>
    <col min="2792" max="2792" width="11.5703125" style="10" customWidth="1"/>
    <col min="2793" max="2793" width="8.85546875" style="10" customWidth="1"/>
    <col min="2794" max="2794" width="9.85546875" style="10" bestFit="1" customWidth="1"/>
    <col min="2795" max="2795" width="9.140625" style="10"/>
    <col min="2796" max="2796" width="9.5703125" style="10" bestFit="1" customWidth="1"/>
    <col min="2797" max="3037" width="9.140625" style="10"/>
    <col min="3038" max="3038" width="1.85546875" style="10" customWidth="1"/>
    <col min="3039" max="3039" width="7.28515625" style="10" customWidth="1"/>
    <col min="3040" max="3040" width="9.85546875" style="10" customWidth="1"/>
    <col min="3041" max="3041" width="12.7109375" style="10" customWidth="1"/>
    <col min="3042" max="3042" width="11.140625" style="10" customWidth="1"/>
    <col min="3043" max="3043" width="10.85546875" style="10" customWidth="1"/>
    <col min="3044" max="3044" width="11.5703125" style="10" customWidth="1"/>
    <col min="3045" max="3045" width="13.42578125" style="10" customWidth="1"/>
    <col min="3046" max="3046" width="11.140625" style="10" customWidth="1"/>
    <col min="3047" max="3047" width="11.28515625" style="10" bestFit="1" customWidth="1"/>
    <col min="3048" max="3048" width="11.5703125" style="10" customWidth="1"/>
    <col min="3049" max="3049" width="8.85546875" style="10" customWidth="1"/>
    <col min="3050" max="3050" width="9.85546875" style="10" bestFit="1" customWidth="1"/>
    <col min="3051" max="3051" width="9.140625" style="10"/>
    <col min="3052" max="3052" width="9.5703125" style="10" bestFit="1" customWidth="1"/>
    <col min="3053" max="3293" width="9.140625" style="10"/>
    <col min="3294" max="3294" width="1.85546875" style="10" customWidth="1"/>
    <col min="3295" max="3295" width="7.28515625" style="10" customWidth="1"/>
    <col min="3296" max="3296" width="9.85546875" style="10" customWidth="1"/>
    <col min="3297" max="3297" width="12.7109375" style="10" customWidth="1"/>
    <col min="3298" max="3298" width="11.140625" style="10" customWidth="1"/>
    <col min="3299" max="3299" width="10.85546875" style="10" customWidth="1"/>
    <col min="3300" max="3300" width="11.5703125" style="10" customWidth="1"/>
    <col min="3301" max="3301" width="13.42578125" style="10" customWidth="1"/>
    <col min="3302" max="3302" width="11.140625" style="10" customWidth="1"/>
    <col min="3303" max="3303" width="11.28515625" style="10" bestFit="1" customWidth="1"/>
    <col min="3304" max="3304" width="11.5703125" style="10" customWidth="1"/>
    <col min="3305" max="3305" width="8.85546875" style="10" customWidth="1"/>
    <col min="3306" max="3306" width="9.85546875" style="10" bestFit="1" customWidth="1"/>
    <col min="3307" max="3307" width="9.140625" style="10"/>
    <col min="3308" max="3308" width="9.5703125" style="10" bestFit="1" customWidth="1"/>
    <col min="3309" max="3549" width="9.140625" style="10"/>
    <col min="3550" max="3550" width="1.85546875" style="10" customWidth="1"/>
    <col min="3551" max="3551" width="7.28515625" style="10" customWidth="1"/>
    <col min="3552" max="3552" width="9.85546875" style="10" customWidth="1"/>
    <col min="3553" max="3553" width="12.7109375" style="10" customWidth="1"/>
    <col min="3554" max="3554" width="11.140625" style="10" customWidth="1"/>
    <col min="3555" max="3555" width="10.85546875" style="10" customWidth="1"/>
    <col min="3556" max="3556" width="11.5703125" style="10" customWidth="1"/>
    <col min="3557" max="3557" width="13.42578125" style="10" customWidth="1"/>
    <col min="3558" max="3558" width="11.140625" style="10" customWidth="1"/>
    <col min="3559" max="3559" width="11.28515625" style="10" bestFit="1" customWidth="1"/>
    <col min="3560" max="3560" width="11.5703125" style="10" customWidth="1"/>
    <col min="3561" max="3561" width="8.85546875" style="10" customWidth="1"/>
    <col min="3562" max="3562" width="9.85546875" style="10" bestFit="1" customWidth="1"/>
    <col min="3563" max="3563" width="9.140625" style="10"/>
    <col min="3564" max="3564" width="9.5703125" style="10" bestFit="1" customWidth="1"/>
    <col min="3565" max="3805" width="9.140625" style="10"/>
    <col min="3806" max="3806" width="1.85546875" style="10" customWidth="1"/>
    <col min="3807" max="3807" width="7.28515625" style="10" customWidth="1"/>
    <col min="3808" max="3808" width="9.85546875" style="10" customWidth="1"/>
    <col min="3809" max="3809" width="12.7109375" style="10" customWidth="1"/>
    <col min="3810" max="3810" width="11.140625" style="10" customWidth="1"/>
    <col min="3811" max="3811" width="10.85546875" style="10" customWidth="1"/>
    <col min="3812" max="3812" width="11.5703125" style="10" customWidth="1"/>
    <col min="3813" max="3813" width="13.42578125" style="10" customWidth="1"/>
    <col min="3814" max="3814" width="11.140625" style="10" customWidth="1"/>
    <col min="3815" max="3815" width="11.28515625" style="10" bestFit="1" customWidth="1"/>
    <col min="3816" max="3816" width="11.5703125" style="10" customWidth="1"/>
    <col min="3817" max="3817" width="8.85546875" style="10" customWidth="1"/>
    <col min="3818" max="3818" width="9.85546875" style="10" bestFit="1" customWidth="1"/>
    <col min="3819" max="3819" width="9.140625" style="10"/>
    <col min="3820" max="3820" width="9.5703125" style="10" bestFit="1" customWidth="1"/>
    <col min="3821" max="4061" width="9.140625" style="10"/>
    <col min="4062" max="4062" width="1.85546875" style="10" customWidth="1"/>
    <col min="4063" max="4063" width="7.28515625" style="10" customWidth="1"/>
    <col min="4064" max="4064" width="9.85546875" style="10" customWidth="1"/>
    <col min="4065" max="4065" width="12.7109375" style="10" customWidth="1"/>
    <col min="4066" max="4066" width="11.140625" style="10" customWidth="1"/>
    <col min="4067" max="4067" width="10.85546875" style="10" customWidth="1"/>
    <col min="4068" max="4068" width="11.5703125" style="10" customWidth="1"/>
    <col min="4069" max="4069" width="13.42578125" style="10" customWidth="1"/>
    <col min="4070" max="4070" width="11.140625" style="10" customWidth="1"/>
    <col min="4071" max="4071" width="11.28515625" style="10" bestFit="1" customWidth="1"/>
    <col min="4072" max="4072" width="11.5703125" style="10" customWidth="1"/>
    <col min="4073" max="4073" width="8.85546875" style="10" customWidth="1"/>
    <col min="4074" max="4074" width="9.85546875" style="10" bestFit="1" customWidth="1"/>
    <col min="4075" max="4075" width="9.140625" style="10"/>
    <col min="4076" max="4076" width="9.5703125" style="10" bestFit="1" customWidth="1"/>
    <col min="4077" max="4317" width="9.140625" style="10"/>
    <col min="4318" max="4318" width="1.85546875" style="10" customWidth="1"/>
    <col min="4319" max="4319" width="7.28515625" style="10" customWidth="1"/>
    <col min="4320" max="4320" width="9.85546875" style="10" customWidth="1"/>
    <col min="4321" max="4321" width="12.7109375" style="10" customWidth="1"/>
    <col min="4322" max="4322" width="11.140625" style="10" customWidth="1"/>
    <col min="4323" max="4323" width="10.85546875" style="10" customWidth="1"/>
    <col min="4324" max="4324" width="11.5703125" style="10" customWidth="1"/>
    <col min="4325" max="4325" width="13.42578125" style="10" customWidth="1"/>
    <col min="4326" max="4326" width="11.140625" style="10" customWidth="1"/>
    <col min="4327" max="4327" width="11.28515625" style="10" bestFit="1" customWidth="1"/>
    <col min="4328" max="4328" width="11.5703125" style="10" customWidth="1"/>
    <col min="4329" max="4329" width="8.85546875" style="10" customWidth="1"/>
    <col min="4330" max="4330" width="9.85546875" style="10" bestFit="1" customWidth="1"/>
    <col min="4331" max="4331" width="9.140625" style="10"/>
    <col min="4332" max="4332" width="9.5703125" style="10" bestFit="1" customWidth="1"/>
    <col min="4333" max="4573" width="9.140625" style="10"/>
    <col min="4574" max="4574" width="1.85546875" style="10" customWidth="1"/>
    <col min="4575" max="4575" width="7.28515625" style="10" customWidth="1"/>
    <col min="4576" max="4576" width="9.85546875" style="10" customWidth="1"/>
    <col min="4577" max="4577" width="12.7109375" style="10" customWidth="1"/>
    <col min="4578" max="4578" width="11.140625" style="10" customWidth="1"/>
    <col min="4579" max="4579" width="10.85546875" style="10" customWidth="1"/>
    <col min="4580" max="4580" width="11.5703125" style="10" customWidth="1"/>
    <col min="4581" max="4581" width="13.42578125" style="10" customWidth="1"/>
    <col min="4582" max="4582" width="11.140625" style="10" customWidth="1"/>
    <col min="4583" max="4583" width="11.28515625" style="10" bestFit="1" customWidth="1"/>
    <col min="4584" max="4584" width="11.5703125" style="10" customWidth="1"/>
    <col min="4585" max="4585" width="8.85546875" style="10" customWidth="1"/>
    <col min="4586" max="4586" width="9.85546875" style="10" bestFit="1" customWidth="1"/>
    <col min="4587" max="4587" width="9.140625" style="10"/>
    <col min="4588" max="4588" width="9.5703125" style="10" bestFit="1" customWidth="1"/>
    <col min="4589" max="4829" width="9.140625" style="10"/>
    <col min="4830" max="4830" width="1.85546875" style="10" customWidth="1"/>
    <col min="4831" max="4831" width="7.28515625" style="10" customWidth="1"/>
    <col min="4832" max="4832" width="9.85546875" style="10" customWidth="1"/>
    <col min="4833" max="4833" width="12.7109375" style="10" customWidth="1"/>
    <col min="4834" max="4834" width="11.140625" style="10" customWidth="1"/>
    <col min="4835" max="4835" width="10.85546875" style="10" customWidth="1"/>
    <col min="4836" max="4836" width="11.5703125" style="10" customWidth="1"/>
    <col min="4837" max="4837" width="13.42578125" style="10" customWidth="1"/>
    <col min="4838" max="4838" width="11.140625" style="10" customWidth="1"/>
    <col min="4839" max="4839" width="11.28515625" style="10" bestFit="1" customWidth="1"/>
    <col min="4840" max="4840" width="11.5703125" style="10" customWidth="1"/>
    <col min="4841" max="4841" width="8.85546875" style="10" customWidth="1"/>
    <col min="4842" max="4842" width="9.85546875" style="10" bestFit="1" customWidth="1"/>
    <col min="4843" max="4843" width="9.140625" style="10"/>
    <col min="4844" max="4844" width="9.5703125" style="10" bestFit="1" customWidth="1"/>
    <col min="4845" max="5085" width="9.140625" style="10"/>
    <col min="5086" max="5086" width="1.85546875" style="10" customWidth="1"/>
    <col min="5087" max="5087" width="7.28515625" style="10" customWidth="1"/>
    <col min="5088" max="5088" width="9.85546875" style="10" customWidth="1"/>
    <col min="5089" max="5089" width="12.7109375" style="10" customWidth="1"/>
    <col min="5090" max="5090" width="11.140625" style="10" customWidth="1"/>
    <col min="5091" max="5091" width="10.85546875" style="10" customWidth="1"/>
    <col min="5092" max="5092" width="11.5703125" style="10" customWidth="1"/>
    <col min="5093" max="5093" width="13.42578125" style="10" customWidth="1"/>
    <col min="5094" max="5094" width="11.140625" style="10" customWidth="1"/>
    <col min="5095" max="5095" width="11.28515625" style="10" bestFit="1" customWidth="1"/>
    <col min="5096" max="5096" width="11.5703125" style="10" customWidth="1"/>
    <col min="5097" max="5097" width="8.85546875" style="10" customWidth="1"/>
    <col min="5098" max="5098" width="9.85546875" style="10" bestFit="1" customWidth="1"/>
    <col min="5099" max="5099" width="9.140625" style="10"/>
    <col min="5100" max="5100" width="9.5703125" style="10" bestFit="1" customWidth="1"/>
    <col min="5101" max="5341" width="9.140625" style="10"/>
    <col min="5342" max="5342" width="1.85546875" style="10" customWidth="1"/>
    <col min="5343" max="5343" width="7.28515625" style="10" customWidth="1"/>
    <col min="5344" max="5344" width="9.85546875" style="10" customWidth="1"/>
    <col min="5345" max="5345" width="12.7109375" style="10" customWidth="1"/>
    <col min="5346" max="5346" width="11.140625" style="10" customWidth="1"/>
    <col min="5347" max="5347" width="10.85546875" style="10" customWidth="1"/>
    <col min="5348" max="5348" width="11.5703125" style="10" customWidth="1"/>
    <col min="5349" max="5349" width="13.42578125" style="10" customWidth="1"/>
    <col min="5350" max="5350" width="11.140625" style="10" customWidth="1"/>
    <col min="5351" max="5351" width="11.28515625" style="10" bestFit="1" customWidth="1"/>
    <col min="5352" max="5352" width="11.5703125" style="10" customWidth="1"/>
    <col min="5353" max="5353" width="8.85546875" style="10" customWidth="1"/>
    <col min="5354" max="5354" width="9.85546875" style="10" bestFit="1" customWidth="1"/>
    <col min="5355" max="5355" width="9.140625" style="10"/>
    <col min="5356" max="5356" width="9.5703125" style="10" bestFit="1" customWidth="1"/>
    <col min="5357" max="5597" width="9.140625" style="10"/>
    <col min="5598" max="5598" width="1.85546875" style="10" customWidth="1"/>
    <col min="5599" max="5599" width="7.28515625" style="10" customWidth="1"/>
    <col min="5600" max="5600" width="9.85546875" style="10" customWidth="1"/>
    <col min="5601" max="5601" width="12.7109375" style="10" customWidth="1"/>
    <col min="5602" max="5602" width="11.140625" style="10" customWidth="1"/>
    <col min="5603" max="5603" width="10.85546875" style="10" customWidth="1"/>
    <col min="5604" max="5604" width="11.5703125" style="10" customWidth="1"/>
    <col min="5605" max="5605" width="13.42578125" style="10" customWidth="1"/>
    <col min="5606" max="5606" width="11.140625" style="10" customWidth="1"/>
    <col min="5607" max="5607" width="11.28515625" style="10" bestFit="1" customWidth="1"/>
    <col min="5608" max="5608" width="11.5703125" style="10" customWidth="1"/>
    <col min="5609" max="5609" width="8.85546875" style="10" customWidth="1"/>
    <col min="5610" max="5610" width="9.85546875" style="10" bestFit="1" customWidth="1"/>
    <col min="5611" max="5611" width="9.140625" style="10"/>
    <col min="5612" max="5612" width="9.5703125" style="10" bestFit="1" customWidth="1"/>
    <col min="5613" max="5853" width="9.140625" style="10"/>
    <col min="5854" max="5854" width="1.85546875" style="10" customWidth="1"/>
    <col min="5855" max="5855" width="7.28515625" style="10" customWidth="1"/>
    <col min="5856" max="5856" width="9.85546875" style="10" customWidth="1"/>
    <col min="5857" max="5857" width="12.7109375" style="10" customWidth="1"/>
    <col min="5858" max="5858" width="11.140625" style="10" customWidth="1"/>
    <col min="5859" max="5859" width="10.85546875" style="10" customWidth="1"/>
    <col min="5860" max="5860" width="11.5703125" style="10" customWidth="1"/>
    <col min="5861" max="5861" width="13.42578125" style="10" customWidth="1"/>
    <col min="5862" max="5862" width="11.140625" style="10" customWidth="1"/>
    <col min="5863" max="5863" width="11.28515625" style="10" bestFit="1" customWidth="1"/>
    <col min="5864" max="5864" width="11.5703125" style="10" customWidth="1"/>
    <col min="5865" max="5865" width="8.85546875" style="10" customWidth="1"/>
    <col min="5866" max="5866" width="9.85546875" style="10" bestFit="1" customWidth="1"/>
    <col min="5867" max="5867" width="9.140625" style="10"/>
    <col min="5868" max="5868" width="9.5703125" style="10" bestFit="1" customWidth="1"/>
    <col min="5869" max="6109" width="9.140625" style="10"/>
    <col min="6110" max="6110" width="1.85546875" style="10" customWidth="1"/>
    <col min="6111" max="6111" width="7.28515625" style="10" customWidth="1"/>
    <col min="6112" max="6112" width="9.85546875" style="10" customWidth="1"/>
    <col min="6113" max="6113" width="12.7109375" style="10" customWidth="1"/>
    <col min="6114" max="6114" width="11.140625" style="10" customWidth="1"/>
    <col min="6115" max="6115" width="10.85546875" style="10" customWidth="1"/>
    <col min="6116" max="6116" width="11.5703125" style="10" customWidth="1"/>
    <col min="6117" max="6117" width="13.42578125" style="10" customWidth="1"/>
    <col min="6118" max="6118" width="11.140625" style="10" customWidth="1"/>
    <col min="6119" max="6119" width="11.28515625" style="10" bestFit="1" customWidth="1"/>
    <col min="6120" max="6120" width="11.5703125" style="10" customWidth="1"/>
    <col min="6121" max="6121" width="8.85546875" style="10" customWidth="1"/>
    <col min="6122" max="6122" width="9.85546875" style="10" bestFit="1" customWidth="1"/>
    <col min="6123" max="6123" width="9.140625" style="10"/>
    <col min="6124" max="6124" width="9.5703125" style="10" bestFit="1" customWidth="1"/>
    <col min="6125" max="6365" width="9.140625" style="10"/>
    <col min="6366" max="6366" width="1.85546875" style="10" customWidth="1"/>
    <col min="6367" max="6367" width="7.28515625" style="10" customWidth="1"/>
    <col min="6368" max="6368" width="9.85546875" style="10" customWidth="1"/>
    <col min="6369" max="6369" width="12.7109375" style="10" customWidth="1"/>
    <col min="6370" max="6370" width="11.140625" style="10" customWidth="1"/>
    <col min="6371" max="6371" width="10.85546875" style="10" customWidth="1"/>
    <col min="6372" max="6372" width="11.5703125" style="10" customWidth="1"/>
    <col min="6373" max="6373" width="13.42578125" style="10" customWidth="1"/>
    <col min="6374" max="6374" width="11.140625" style="10" customWidth="1"/>
    <col min="6375" max="6375" width="11.28515625" style="10" bestFit="1" customWidth="1"/>
    <col min="6376" max="6376" width="11.5703125" style="10" customWidth="1"/>
    <col min="6377" max="6377" width="8.85546875" style="10" customWidth="1"/>
    <col min="6378" max="6378" width="9.85546875" style="10" bestFit="1" customWidth="1"/>
    <col min="6379" max="6379" width="9.140625" style="10"/>
    <col min="6380" max="6380" width="9.5703125" style="10" bestFit="1" customWidth="1"/>
    <col min="6381" max="6621" width="9.140625" style="10"/>
    <col min="6622" max="6622" width="1.85546875" style="10" customWidth="1"/>
    <col min="6623" max="6623" width="7.28515625" style="10" customWidth="1"/>
    <col min="6624" max="6624" width="9.85546875" style="10" customWidth="1"/>
    <col min="6625" max="6625" width="12.7109375" style="10" customWidth="1"/>
    <col min="6626" max="6626" width="11.140625" style="10" customWidth="1"/>
    <col min="6627" max="6627" width="10.85546875" style="10" customWidth="1"/>
    <col min="6628" max="6628" width="11.5703125" style="10" customWidth="1"/>
    <col min="6629" max="6629" width="13.42578125" style="10" customWidth="1"/>
    <col min="6630" max="6630" width="11.140625" style="10" customWidth="1"/>
    <col min="6631" max="6631" width="11.28515625" style="10" bestFit="1" customWidth="1"/>
    <col min="6632" max="6632" width="11.5703125" style="10" customWidth="1"/>
    <col min="6633" max="6633" width="8.85546875" style="10" customWidth="1"/>
    <col min="6634" max="6634" width="9.85546875" style="10" bestFit="1" customWidth="1"/>
    <col min="6635" max="6635" width="9.140625" style="10"/>
    <col min="6636" max="6636" width="9.5703125" style="10" bestFit="1" customWidth="1"/>
    <col min="6637" max="6877" width="9.140625" style="10"/>
    <col min="6878" max="6878" width="1.85546875" style="10" customWidth="1"/>
    <col min="6879" max="6879" width="7.28515625" style="10" customWidth="1"/>
    <col min="6880" max="6880" width="9.85546875" style="10" customWidth="1"/>
    <col min="6881" max="6881" width="12.7109375" style="10" customWidth="1"/>
    <col min="6882" max="6882" width="11.140625" style="10" customWidth="1"/>
    <col min="6883" max="6883" width="10.85546875" style="10" customWidth="1"/>
    <col min="6884" max="6884" width="11.5703125" style="10" customWidth="1"/>
    <col min="6885" max="6885" width="13.42578125" style="10" customWidth="1"/>
    <col min="6886" max="6886" width="11.140625" style="10" customWidth="1"/>
    <col min="6887" max="6887" width="11.28515625" style="10" bestFit="1" customWidth="1"/>
    <col min="6888" max="6888" width="11.5703125" style="10" customWidth="1"/>
    <col min="6889" max="6889" width="8.85546875" style="10" customWidth="1"/>
    <col min="6890" max="6890" width="9.85546875" style="10" bestFit="1" customWidth="1"/>
    <col min="6891" max="6891" width="9.140625" style="10"/>
    <col min="6892" max="6892" width="9.5703125" style="10" bestFit="1" customWidth="1"/>
    <col min="6893" max="7133" width="9.140625" style="10"/>
    <col min="7134" max="7134" width="1.85546875" style="10" customWidth="1"/>
    <col min="7135" max="7135" width="7.28515625" style="10" customWidth="1"/>
    <col min="7136" max="7136" width="9.85546875" style="10" customWidth="1"/>
    <col min="7137" max="7137" width="12.7109375" style="10" customWidth="1"/>
    <col min="7138" max="7138" width="11.140625" style="10" customWidth="1"/>
    <col min="7139" max="7139" width="10.85546875" style="10" customWidth="1"/>
    <col min="7140" max="7140" width="11.5703125" style="10" customWidth="1"/>
    <col min="7141" max="7141" width="13.42578125" style="10" customWidth="1"/>
    <col min="7142" max="7142" width="11.140625" style="10" customWidth="1"/>
    <col min="7143" max="7143" width="11.28515625" style="10" bestFit="1" customWidth="1"/>
    <col min="7144" max="7144" width="11.5703125" style="10" customWidth="1"/>
    <col min="7145" max="7145" width="8.85546875" style="10" customWidth="1"/>
    <col min="7146" max="7146" width="9.85546875" style="10" bestFit="1" customWidth="1"/>
    <col min="7147" max="7147" width="9.140625" style="10"/>
    <col min="7148" max="7148" width="9.5703125" style="10" bestFit="1" customWidth="1"/>
    <col min="7149" max="7389" width="9.140625" style="10"/>
    <col min="7390" max="7390" width="1.85546875" style="10" customWidth="1"/>
    <col min="7391" max="7391" width="7.28515625" style="10" customWidth="1"/>
    <col min="7392" max="7392" width="9.85546875" style="10" customWidth="1"/>
    <col min="7393" max="7393" width="12.7109375" style="10" customWidth="1"/>
    <col min="7394" max="7394" width="11.140625" style="10" customWidth="1"/>
    <col min="7395" max="7395" width="10.85546875" style="10" customWidth="1"/>
    <col min="7396" max="7396" width="11.5703125" style="10" customWidth="1"/>
    <col min="7397" max="7397" width="13.42578125" style="10" customWidth="1"/>
    <col min="7398" max="7398" width="11.140625" style="10" customWidth="1"/>
    <col min="7399" max="7399" width="11.28515625" style="10" bestFit="1" customWidth="1"/>
    <col min="7400" max="7400" width="11.5703125" style="10" customWidth="1"/>
    <col min="7401" max="7401" width="8.85546875" style="10" customWidth="1"/>
    <col min="7402" max="7402" width="9.85546875" style="10" bestFit="1" customWidth="1"/>
    <col min="7403" max="7403" width="9.140625" style="10"/>
    <col min="7404" max="7404" width="9.5703125" style="10" bestFit="1" customWidth="1"/>
    <col min="7405" max="7645" width="9.140625" style="10"/>
    <col min="7646" max="7646" width="1.85546875" style="10" customWidth="1"/>
    <col min="7647" max="7647" width="7.28515625" style="10" customWidth="1"/>
    <col min="7648" max="7648" width="9.85546875" style="10" customWidth="1"/>
    <col min="7649" max="7649" width="12.7109375" style="10" customWidth="1"/>
    <col min="7650" max="7650" width="11.140625" style="10" customWidth="1"/>
    <col min="7651" max="7651" width="10.85546875" style="10" customWidth="1"/>
    <col min="7652" max="7652" width="11.5703125" style="10" customWidth="1"/>
    <col min="7653" max="7653" width="13.42578125" style="10" customWidth="1"/>
    <col min="7654" max="7654" width="11.140625" style="10" customWidth="1"/>
    <col min="7655" max="7655" width="11.28515625" style="10" bestFit="1" customWidth="1"/>
    <col min="7656" max="7656" width="11.5703125" style="10" customWidth="1"/>
    <col min="7657" max="7657" width="8.85546875" style="10" customWidth="1"/>
    <col min="7658" max="7658" width="9.85546875" style="10" bestFit="1" customWidth="1"/>
    <col min="7659" max="7659" width="9.140625" style="10"/>
    <col min="7660" max="7660" width="9.5703125" style="10" bestFit="1" customWidth="1"/>
    <col min="7661" max="7901" width="9.140625" style="10"/>
    <col min="7902" max="7902" width="1.85546875" style="10" customWidth="1"/>
    <col min="7903" max="7903" width="7.28515625" style="10" customWidth="1"/>
    <col min="7904" max="7904" width="9.85546875" style="10" customWidth="1"/>
    <col min="7905" max="7905" width="12.7109375" style="10" customWidth="1"/>
    <col min="7906" max="7906" width="11.140625" style="10" customWidth="1"/>
    <col min="7907" max="7907" width="10.85546875" style="10" customWidth="1"/>
    <col min="7908" max="7908" width="11.5703125" style="10" customWidth="1"/>
    <col min="7909" max="7909" width="13.42578125" style="10" customWidth="1"/>
    <col min="7910" max="7910" width="11.140625" style="10" customWidth="1"/>
    <col min="7911" max="7911" width="11.28515625" style="10" bestFit="1" customWidth="1"/>
    <col min="7912" max="7912" width="11.5703125" style="10" customWidth="1"/>
    <col min="7913" max="7913" width="8.85546875" style="10" customWidth="1"/>
    <col min="7914" max="7914" width="9.85546875" style="10" bestFit="1" customWidth="1"/>
    <col min="7915" max="7915" width="9.140625" style="10"/>
    <col min="7916" max="7916" width="9.5703125" style="10" bestFit="1" customWidth="1"/>
    <col min="7917" max="8157" width="9.140625" style="10"/>
    <col min="8158" max="8158" width="1.85546875" style="10" customWidth="1"/>
    <col min="8159" max="8159" width="7.28515625" style="10" customWidth="1"/>
    <col min="8160" max="8160" width="9.85546875" style="10" customWidth="1"/>
    <col min="8161" max="8161" width="12.7109375" style="10" customWidth="1"/>
    <col min="8162" max="8162" width="11.140625" style="10" customWidth="1"/>
    <col min="8163" max="8163" width="10.85546875" style="10" customWidth="1"/>
    <col min="8164" max="8164" width="11.5703125" style="10" customWidth="1"/>
    <col min="8165" max="8165" width="13.42578125" style="10" customWidth="1"/>
    <col min="8166" max="8166" width="11.140625" style="10" customWidth="1"/>
    <col min="8167" max="8167" width="11.28515625" style="10" bestFit="1" customWidth="1"/>
    <col min="8168" max="8168" width="11.5703125" style="10" customWidth="1"/>
    <col min="8169" max="8169" width="8.85546875" style="10" customWidth="1"/>
    <col min="8170" max="8170" width="9.85546875" style="10" bestFit="1" customWidth="1"/>
    <col min="8171" max="8171" width="9.140625" style="10"/>
    <col min="8172" max="8172" width="9.5703125" style="10" bestFit="1" customWidth="1"/>
    <col min="8173" max="8413" width="9.140625" style="10"/>
    <col min="8414" max="8414" width="1.85546875" style="10" customWidth="1"/>
    <col min="8415" max="8415" width="7.28515625" style="10" customWidth="1"/>
    <col min="8416" max="8416" width="9.85546875" style="10" customWidth="1"/>
    <col min="8417" max="8417" width="12.7109375" style="10" customWidth="1"/>
    <col min="8418" max="8418" width="11.140625" style="10" customWidth="1"/>
    <col min="8419" max="8419" width="10.85546875" style="10" customWidth="1"/>
    <col min="8420" max="8420" width="11.5703125" style="10" customWidth="1"/>
    <col min="8421" max="8421" width="13.42578125" style="10" customWidth="1"/>
    <col min="8422" max="8422" width="11.140625" style="10" customWidth="1"/>
    <col min="8423" max="8423" width="11.28515625" style="10" bestFit="1" customWidth="1"/>
    <col min="8424" max="8424" width="11.5703125" style="10" customWidth="1"/>
    <col min="8425" max="8425" width="8.85546875" style="10" customWidth="1"/>
    <col min="8426" max="8426" width="9.85546875" style="10" bestFit="1" customWidth="1"/>
    <col min="8427" max="8427" width="9.140625" style="10"/>
    <col min="8428" max="8428" width="9.5703125" style="10" bestFit="1" customWidth="1"/>
    <col min="8429" max="8669" width="9.140625" style="10"/>
    <col min="8670" max="8670" width="1.85546875" style="10" customWidth="1"/>
    <col min="8671" max="8671" width="7.28515625" style="10" customWidth="1"/>
    <col min="8672" max="8672" width="9.85546875" style="10" customWidth="1"/>
    <col min="8673" max="8673" width="12.7109375" style="10" customWidth="1"/>
    <col min="8674" max="8674" width="11.140625" style="10" customWidth="1"/>
    <col min="8675" max="8675" width="10.85546875" style="10" customWidth="1"/>
    <col min="8676" max="8676" width="11.5703125" style="10" customWidth="1"/>
    <col min="8677" max="8677" width="13.42578125" style="10" customWidth="1"/>
    <col min="8678" max="8678" width="11.140625" style="10" customWidth="1"/>
    <col min="8679" max="8679" width="11.28515625" style="10" bestFit="1" customWidth="1"/>
    <col min="8680" max="8680" width="11.5703125" style="10" customWidth="1"/>
    <col min="8681" max="8681" width="8.85546875" style="10" customWidth="1"/>
    <col min="8682" max="8682" width="9.85546875" style="10" bestFit="1" customWidth="1"/>
    <col min="8683" max="8683" width="9.140625" style="10"/>
    <col min="8684" max="8684" width="9.5703125" style="10" bestFit="1" customWidth="1"/>
    <col min="8685" max="8925" width="9.140625" style="10"/>
    <col min="8926" max="8926" width="1.85546875" style="10" customWidth="1"/>
    <col min="8927" max="8927" width="7.28515625" style="10" customWidth="1"/>
    <col min="8928" max="8928" width="9.85546875" style="10" customWidth="1"/>
    <col min="8929" max="8929" width="12.7109375" style="10" customWidth="1"/>
    <col min="8930" max="8930" width="11.140625" style="10" customWidth="1"/>
    <col min="8931" max="8931" width="10.85546875" style="10" customWidth="1"/>
    <col min="8932" max="8932" width="11.5703125" style="10" customWidth="1"/>
    <col min="8933" max="8933" width="13.42578125" style="10" customWidth="1"/>
    <col min="8934" max="8934" width="11.140625" style="10" customWidth="1"/>
    <col min="8935" max="8935" width="11.28515625" style="10" bestFit="1" customWidth="1"/>
    <col min="8936" max="8936" width="11.5703125" style="10" customWidth="1"/>
    <col min="8937" max="8937" width="8.85546875" style="10" customWidth="1"/>
    <col min="8938" max="8938" width="9.85546875" style="10" bestFit="1" customWidth="1"/>
    <col min="8939" max="8939" width="9.140625" style="10"/>
    <col min="8940" max="8940" width="9.5703125" style="10" bestFit="1" customWidth="1"/>
    <col min="8941" max="9181" width="9.140625" style="10"/>
    <col min="9182" max="9182" width="1.85546875" style="10" customWidth="1"/>
    <col min="9183" max="9183" width="7.28515625" style="10" customWidth="1"/>
    <col min="9184" max="9184" width="9.85546875" style="10" customWidth="1"/>
    <col min="9185" max="9185" width="12.7109375" style="10" customWidth="1"/>
    <col min="9186" max="9186" width="11.140625" style="10" customWidth="1"/>
    <col min="9187" max="9187" width="10.85546875" style="10" customWidth="1"/>
    <col min="9188" max="9188" width="11.5703125" style="10" customWidth="1"/>
    <col min="9189" max="9189" width="13.42578125" style="10" customWidth="1"/>
    <col min="9190" max="9190" width="11.140625" style="10" customWidth="1"/>
    <col min="9191" max="9191" width="11.28515625" style="10" bestFit="1" customWidth="1"/>
    <col min="9192" max="9192" width="11.5703125" style="10" customWidth="1"/>
    <col min="9193" max="9193" width="8.85546875" style="10" customWidth="1"/>
    <col min="9194" max="9194" width="9.85546875" style="10" bestFit="1" customWidth="1"/>
    <col min="9195" max="9195" width="9.140625" style="10"/>
    <col min="9196" max="9196" width="9.5703125" style="10" bestFit="1" customWidth="1"/>
    <col min="9197" max="9437" width="9.140625" style="10"/>
    <col min="9438" max="9438" width="1.85546875" style="10" customWidth="1"/>
    <col min="9439" max="9439" width="7.28515625" style="10" customWidth="1"/>
    <col min="9440" max="9440" width="9.85546875" style="10" customWidth="1"/>
    <col min="9441" max="9441" width="12.7109375" style="10" customWidth="1"/>
    <col min="9442" max="9442" width="11.140625" style="10" customWidth="1"/>
    <col min="9443" max="9443" width="10.85546875" style="10" customWidth="1"/>
    <col min="9444" max="9444" width="11.5703125" style="10" customWidth="1"/>
    <col min="9445" max="9445" width="13.42578125" style="10" customWidth="1"/>
    <col min="9446" max="9446" width="11.140625" style="10" customWidth="1"/>
    <col min="9447" max="9447" width="11.28515625" style="10" bestFit="1" customWidth="1"/>
    <col min="9448" max="9448" width="11.5703125" style="10" customWidth="1"/>
    <col min="9449" max="9449" width="8.85546875" style="10" customWidth="1"/>
    <col min="9450" max="9450" width="9.85546875" style="10" bestFit="1" customWidth="1"/>
    <col min="9451" max="9451" width="9.140625" style="10"/>
    <col min="9452" max="9452" width="9.5703125" style="10" bestFit="1" customWidth="1"/>
    <col min="9453" max="9693" width="9.140625" style="10"/>
    <col min="9694" max="9694" width="1.85546875" style="10" customWidth="1"/>
    <col min="9695" max="9695" width="7.28515625" style="10" customWidth="1"/>
    <col min="9696" max="9696" width="9.85546875" style="10" customWidth="1"/>
    <col min="9697" max="9697" width="12.7109375" style="10" customWidth="1"/>
    <col min="9698" max="9698" width="11.140625" style="10" customWidth="1"/>
    <col min="9699" max="9699" width="10.85546875" style="10" customWidth="1"/>
    <col min="9700" max="9700" width="11.5703125" style="10" customWidth="1"/>
    <col min="9701" max="9701" width="13.42578125" style="10" customWidth="1"/>
    <col min="9702" max="9702" width="11.140625" style="10" customWidth="1"/>
    <col min="9703" max="9703" width="11.28515625" style="10" bestFit="1" customWidth="1"/>
    <col min="9704" max="9704" width="11.5703125" style="10" customWidth="1"/>
    <col min="9705" max="9705" width="8.85546875" style="10" customWidth="1"/>
    <col min="9706" max="9706" width="9.85546875" style="10" bestFit="1" customWidth="1"/>
    <col min="9707" max="9707" width="9.140625" style="10"/>
    <col min="9708" max="9708" width="9.5703125" style="10" bestFit="1" customWidth="1"/>
    <col min="9709" max="9949" width="9.140625" style="10"/>
    <col min="9950" max="9950" width="1.85546875" style="10" customWidth="1"/>
    <col min="9951" max="9951" width="7.28515625" style="10" customWidth="1"/>
    <col min="9952" max="9952" width="9.85546875" style="10" customWidth="1"/>
    <col min="9953" max="9953" width="12.7109375" style="10" customWidth="1"/>
    <col min="9954" max="9954" width="11.140625" style="10" customWidth="1"/>
    <col min="9955" max="9955" width="10.85546875" style="10" customWidth="1"/>
    <col min="9956" max="9956" width="11.5703125" style="10" customWidth="1"/>
    <col min="9957" max="9957" width="13.42578125" style="10" customWidth="1"/>
    <col min="9958" max="9958" width="11.140625" style="10" customWidth="1"/>
    <col min="9959" max="9959" width="11.28515625" style="10" bestFit="1" customWidth="1"/>
    <col min="9960" max="9960" width="11.5703125" style="10" customWidth="1"/>
    <col min="9961" max="9961" width="8.85546875" style="10" customWidth="1"/>
    <col min="9962" max="9962" width="9.85546875" style="10" bestFit="1" customWidth="1"/>
    <col min="9963" max="9963" width="9.140625" style="10"/>
    <col min="9964" max="9964" width="9.5703125" style="10" bestFit="1" customWidth="1"/>
    <col min="9965" max="10205" width="9.140625" style="10"/>
    <col min="10206" max="10206" width="1.85546875" style="10" customWidth="1"/>
    <col min="10207" max="10207" width="7.28515625" style="10" customWidth="1"/>
    <col min="10208" max="10208" width="9.85546875" style="10" customWidth="1"/>
    <col min="10209" max="10209" width="12.7109375" style="10" customWidth="1"/>
    <col min="10210" max="10210" width="11.140625" style="10" customWidth="1"/>
    <col min="10211" max="10211" width="10.85546875" style="10" customWidth="1"/>
    <col min="10212" max="10212" width="11.5703125" style="10" customWidth="1"/>
    <col min="10213" max="10213" width="13.42578125" style="10" customWidth="1"/>
    <col min="10214" max="10214" width="11.140625" style="10" customWidth="1"/>
    <col min="10215" max="10215" width="11.28515625" style="10" bestFit="1" customWidth="1"/>
    <col min="10216" max="10216" width="11.5703125" style="10" customWidth="1"/>
    <col min="10217" max="10217" width="8.85546875" style="10" customWidth="1"/>
    <col min="10218" max="10218" width="9.85546875" style="10" bestFit="1" customWidth="1"/>
    <col min="10219" max="10219" width="9.140625" style="10"/>
    <col min="10220" max="10220" width="9.5703125" style="10" bestFit="1" customWidth="1"/>
    <col min="10221" max="10461" width="9.140625" style="10"/>
    <col min="10462" max="10462" width="1.85546875" style="10" customWidth="1"/>
    <col min="10463" max="10463" width="7.28515625" style="10" customWidth="1"/>
    <col min="10464" max="10464" width="9.85546875" style="10" customWidth="1"/>
    <col min="10465" max="10465" width="12.7109375" style="10" customWidth="1"/>
    <col min="10466" max="10466" width="11.140625" style="10" customWidth="1"/>
    <col min="10467" max="10467" width="10.85546875" style="10" customWidth="1"/>
    <col min="10468" max="10468" width="11.5703125" style="10" customWidth="1"/>
    <col min="10469" max="10469" width="13.42578125" style="10" customWidth="1"/>
    <col min="10470" max="10470" width="11.140625" style="10" customWidth="1"/>
    <col min="10471" max="10471" width="11.28515625" style="10" bestFit="1" customWidth="1"/>
    <col min="10472" max="10472" width="11.5703125" style="10" customWidth="1"/>
    <col min="10473" max="10473" width="8.85546875" style="10" customWidth="1"/>
    <col min="10474" max="10474" width="9.85546875" style="10" bestFit="1" customWidth="1"/>
    <col min="10475" max="10475" width="9.140625" style="10"/>
    <col min="10476" max="10476" width="9.5703125" style="10" bestFit="1" customWidth="1"/>
    <col min="10477" max="10717" width="9.140625" style="10"/>
    <col min="10718" max="10718" width="1.85546875" style="10" customWidth="1"/>
    <col min="10719" max="10719" width="7.28515625" style="10" customWidth="1"/>
    <col min="10720" max="10720" width="9.85546875" style="10" customWidth="1"/>
    <col min="10721" max="10721" width="12.7109375" style="10" customWidth="1"/>
    <col min="10722" max="10722" width="11.140625" style="10" customWidth="1"/>
    <col min="10723" max="10723" width="10.85546875" style="10" customWidth="1"/>
    <col min="10724" max="10724" width="11.5703125" style="10" customWidth="1"/>
    <col min="10725" max="10725" width="13.42578125" style="10" customWidth="1"/>
    <col min="10726" max="10726" width="11.140625" style="10" customWidth="1"/>
    <col min="10727" max="10727" width="11.28515625" style="10" bestFit="1" customWidth="1"/>
    <col min="10728" max="10728" width="11.5703125" style="10" customWidth="1"/>
    <col min="10729" max="10729" width="8.85546875" style="10" customWidth="1"/>
    <col min="10730" max="10730" width="9.85546875" style="10" bestFit="1" customWidth="1"/>
    <col min="10731" max="10731" width="9.140625" style="10"/>
    <col min="10732" max="10732" width="9.5703125" style="10" bestFit="1" customWidth="1"/>
    <col min="10733" max="10973" width="9.140625" style="10"/>
    <col min="10974" max="10974" width="1.85546875" style="10" customWidth="1"/>
    <col min="10975" max="10975" width="7.28515625" style="10" customWidth="1"/>
    <col min="10976" max="10976" width="9.85546875" style="10" customWidth="1"/>
    <col min="10977" max="10977" width="12.7109375" style="10" customWidth="1"/>
    <col min="10978" max="10978" width="11.140625" style="10" customWidth="1"/>
    <col min="10979" max="10979" width="10.85546875" style="10" customWidth="1"/>
    <col min="10980" max="10980" width="11.5703125" style="10" customWidth="1"/>
    <col min="10981" max="10981" width="13.42578125" style="10" customWidth="1"/>
    <col min="10982" max="10982" width="11.140625" style="10" customWidth="1"/>
    <col min="10983" max="10983" width="11.28515625" style="10" bestFit="1" customWidth="1"/>
    <col min="10984" max="10984" width="11.5703125" style="10" customWidth="1"/>
    <col min="10985" max="10985" width="8.85546875" style="10" customWidth="1"/>
    <col min="10986" max="10986" width="9.85546875" style="10" bestFit="1" customWidth="1"/>
    <col min="10987" max="10987" width="9.140625" style="10"/>
    <col min="10988" max="10988" width="9.5703125" style="10" bestFit="1" customWidth="1"/>
    <col min="10989" max="11229" width="9.140625" style="10"/>
    <col min="11230" max="11230" width="1.85546875" style="10" customWidth="1"/>
    <col min="11231" max="11231" width="7.28515625" style="10" customWidth="1"/>
    <col min="11232" max="11232" width="9.85546875" style="10" customWidth="1"/>
    <col min="11233" max="11233" width="12.7109375" style="10" customWidth="1"/>
    <col min="11234" max="11234" width="11.140625" style="10" customWidth="1"/>
    <col min="11235" max="11235" width="10.85546875" style="10" customWidth="1"/>
    <col min="11236" max="11236" width="11.5703125" style="10" customWidth="1"/>
    <col min="11237" max="11237" width="13.42578125" style="10" customWidth="1"/>
    <col min="11238" max="11238" width="11.140625" style="10" customWidth="1"/>
    <col min="11239" max="11239" width="11.28515625" style="10" bestFit="1" customWidth="1"/>
    <col min="11240" max="11240" width="11.5703125" style="10" customWidth="1"/>
    <col min="11241" max="11241" width="8.85546875" style="10" customWidth="1"/>
    <col min="11242" max="11242" width="9.85546875" style="10" bestFit="1" customWidth="1"/>
    <col min="11243" max="11243" width="9.140625" style="10"/>
    <col min="11244" max="11244" width="9.5703125" style="10" bestFit="1" customWidth="1"/>
    <col min="11245" max="11485" width="9.140625" style="10"/>
    <col min="11486" max="11486" width="1.85546875" style="10" customWidth="1"/>
    <col min="11487" max="11487" width="7.28515625" style="10" customWidth="1"/>
    <col min="11488" max="11488" width="9.85546875" style="10" customWidth="1"/>
    <col min="11489" max="11489" width="12.7109375" style="10" customWidth="1"/>
    <col min="11490" max="11490" width="11.140625" style="10" customWidth="1"/>
    <col min="11491" max="11491" width="10.85546875" style="10" customWidth="1"/>
    <col min="11492" max="11492" width="11.5703125" style="10" customWidth="1"/>
    <col min="11493" max="11493" width="13.42578125" style="10" customWidth="1"/>
    <col min="11494" max="11494" width="11.140625" style="10" customWidth="1"/>
    <col min="11495" max="11495" width="11.28515625" style="10" bestFit="1" customWidth="1"/>
    <col min="11496" max="11496" width="11.5703125" style="10" customWidth="1"/>
    <col min="11497" max="11497" width="8.85546875" style="10" customWidth="1"/>
    <col min="11498" max="11498" width="9.85546875" style="10" bestFit="1" customWidth="1"/>
    <col min="11499" max="11499" width="9.140625" style="10"/>
    <col min="11500" max="11500" width="9.5703125" style="10" bestFit="1" customWidth="1"/>
    <col min="11501" max="11741" width="9.140625" style="10"/>
    <col min="11742" max="11742" width="1.85546875" style="10" customWidth="1"/>
    <col min="11743" max="11743" width="7.28515625" style="10" customWidth="1"/>
    <col min="11744" max="11744" width="9.85546875" style="10" customWidth="1"/>
    <col min="11745" max="11745" width="12.7109375" style="10" customWidth="1"/>
    <col min="11746" max="11746" width="11.140625" style="10" customWidth="1"/>
    <col min="11747" max="11747" width="10.85546875" style="10" customWidth="1"/>
    <col min="11748" max="11748" width="11.5703125" style="10" customWidth="1"/>
    <col min="11749" max="11749" width="13.42578125" style="10" customWidth="1"/>
    <col min="11750" max="11750" width="11.140625" style="10" customWidth="1"/>
    <col min="11751" max="11751" width="11.28515625" style="10" bestFit="1" customWidth="1"/>
    <col min="11752" max="11752" width="11.5703125" style="10" customWidth="1"/>
    <col min="11753" max="11753" width="8.85546875" style="10" customWidth="1"/>
    <col min="11754" max="11754" width="9.85546875" style="10" bestFit="1" customWidth="1"/>
    <col min="11755" max="11755" width="9.140625" style="10"/>
    <col min="11756" max="11756" width="9.5703125" style="10" bestFit="1" customWidth="1"/>
    <col min="11757" max="11997" width="9.140625" style="10"/>
    <col min="11998" max="11998" width="1.85546875" style="10" customWidth="1"/>
    <col min="11999" max="11999" width="7.28515625" style="10" customWidth="1"/>
    <col min="12000" max="12000" width="9.85546875" style="10" customWidth="1"/>
    <col min="12001" max="12001" width="12.7109375" style="10" customWidth="1"/>
    <col min="12002" max="12002" width="11.140625" style="10" customWidth="1"/>
    <col min="12003" max="12003" width="10.85546875" style="10" customWidth="1"/>
    <col min="12004" max="12004" width="11.5703125" style="10" customWidth="1"/>
    <col min="12005" max="12005" width="13.42578125" style="10" customWidth="1"/>
    <col min="12006" max="12006" width="11.140625" style="10" customWidth="1"/>
    <col min="12007" max="12007" width="11.28515625" style="10" bestFit="1" customWidth="1"/>
    <col min="12008" max="12008" width="11.5703125" style="10" customWidth="1"/>
    <col min="12009" max="12009" width="8.85546875" style="10" customWidth="1"/>
    <col min="12010" max="12010" width="9.85546875" style="10" bestFit="1" customWidth="1"/>
    <col min="12011" max="12011" width="9.140625" style="10"/>
    <col min="12012" max="12012" width="9.5703125" style="10" bestFit="1" customWidth="1"/>
    <col min="12013" max="12253" width="9.140625" style="10"/>
    <col min="12254" max="12254" width="1.85546875" style="10" customWidth="1"/>
    <col min="12255" max="12255" width="7.28515625" style="10" customWidth="1"/>
    <col min="12256" max="12256" width="9.85546875" style="10" customWidth="1"/>
    <col min="12257" max="12257" width="12.7109375" style="10" customWidth="1"/>
    <col min="12258" max="12258" width="11.140625" style="10" customWidth="1"/>
    <col min="12259" max="12259" width="10.85546875" style="10" customWidth="1"/>
    <col min="12260" max="12260" width="11.5703125" style="10" customWidth="1"/>
    <col min="12261" max="12261" width="13.42578125" style="10" customWidth="1"/>
    <col min="12262" max="12262" width="11.140625" style="10" customWidth="1"/>
    <col min="12263" max="12263" width="11.28515625" style="10" bestFit="1" customWidth="1"/>
    <col min="12264" max="12264" width="11.5703125" style="10" customWidth="1"/>
    <col min="12265" max="12265" width="8.85546875" style="10" customWidth="1"/>
    <col min="12266" max="12266" width="9.85546875" style="10" bestFit="1" customWidth="1"/>
    <col min="12267" max="12267" width="9.140625" style="10"/>
    <col min="12268" max="12268" width="9.5703125" style="10" bestFit="1" customWidth="1"/>
    <col min="12269" max="12509" width="9.140625" style="10"/>
    <col min="12510" max="12510" width="1.85546875" style="10" customWidth="1"/>
    <col min="12511" max="12511" width="7.28515625" style="10" customWidth="1"/>
    <col min="12512" max="12512" width="9.85546875" style="10" customWidth="1"/>
    <col min="12513" max="12513" width="12.7109375" style="10" customWidth="1"/>
    <col min="12514" max="12514" width="11.140625" style="10" customWidth="1"/>
    <col min="12515" max="12515" width="10.85546875" style="10" customWidth="1"/>
    <col min="12516" max="12516" width="11.5703125" style="10" customWidth="1"/>
    <col min="12517" max="12517" width="13.42578125" style="10" customWidth="1"/>
    <col min="12518" max="12518" width="11.140625" style="10" customWidth="1"/>
    <col min="12519" max="12519" width="11.28515625" style="10" bestFit="1" customWidth="1"/>
    <col min="12520" max="12520" width="11.5703125" style="10" customWidth="1"/>
    <col min="12521" max="12521" width="8.85546875" style="10" customWidth="1"/>
    <col min="12522" max="12522" width="9.85546875" style="10" bestFit="1" customWidth="1"/>
    <col min="12523" max="12523" width="9.140625" style="10"/>
    <col min="12524" max="12524" width="9.5703125" style="10" bestFit="1" customWidth="1"/>
    <col min="12525" max="12765" width="9.140625" style="10"/>
    <col min="12766" max="12766" width="1.85546875" style="10" customWidth="1"/>
    <col min="12767" max="12767" width="7.28515625" style="10" customWidth="1"/>
    <col min="12768" max="12768" width="9.85546875" style="10" customWidth="1"/>
    <col min="12769" max="12769" width="12.7109375" style="10" customWidth="1"/>
    <col min="12770" max="12770" width="11.140625" style="10" customWidth="1"/>
    <col min="12771" max="12771" width="10.85546875" style="10" customWidth="1"/>
    <col min="12772" max="12772" width="11.5703125" style="10" customWidth="1"/>
    <col min="12773" max="12773" width="13.42578125" style="10" customWidth="1"/>
    <col min="12774" max="12774" width="11.140625" style="10" customWidth="1"/>
    <col min="12775" max="12775" width="11.28515625" style="10" bestFit="1" customWidth="1"/>
    <col min="12776" max="12776" width="11.5703125" style="10" customWidth="1"/>
    <col min="12777" max="12777" width="8.85546875" style="10" customWidth="1"/>
    <col min="12778" max="12778" width="9.85546875" style="10" bestFit="1" customWidth="1"/>
    <col min="12779" max="12779" width="9.140625" style="10"/>
    <col min="12780" max="12780" width="9.5703125" style="10" bestFit="1" customWidth="1"/>
    <col min="12781" max="13021" width="9.140625" style="10"/>
    <col min="13022" max="13022" width="1.85546875" style="10" customWidth="1"/>
    <col min="13023" max="13023" width="7.28515625" style="10" customWidth="1"/>
    <col min="13024" max="13024" width="9.85546875" style="10" customWidth="1"/>
    <col min="13025" max="13025" width="12.7109375" style="10" customWidth="1"/>
    <col min="13026" max="13026" width="11.140625" style="10" customWidth="1"/>
    <col min="13027" max="13027" width="10.85546875" style="10" customWidth="1"/>
    <col min="13028" max="13028" width="11.5703125" style="10" customWidth="1"/>
    <col min="13029" max="13029" width="13.42578125" style="10" customWidth="1"/>
    <col min="13030" max="13030" width="11.140625" style="10" customWidth="1"/>
    <col min="13031" max="13031" width="11.28515625" style="10" bestFit="1" customWidth="1"/>
    <col min="13032" max="13032" width="11.5703125" style="10" customWidth="1"/>
    <col min="13033" max="13033" width="8.85546875" style="10" customWidth="1"/>
    <col min="13034" max="13034" width="9.85546875" style="10" bestFit="1" customWidth="1"/>
    <col min="13035" max="13035" width="9.140625" style="10"/>
    <col min="13036" max="13036" width="9.5703125" style="10" bestFit="1" customWidth="1"/>
    <col min="13037" max="13277" width="9.140625" style="10"/>
    <col min="13278" max="13278" width="1.85546875" style="10" customWidth="1"/>
    <col min="13279" max="13279" width="7.28515625" style="10" customWidth="1"/>
    <col min="13280" max="13280" width="9.85546875" style="10" customWidth="1"/>
    <col min="13281" max="13281" width="12.7109375" style="10" customWidth="1"/>
    <col min="13282" max="13282" width="11.140625" style="10" customWidth="1"/>
    <col min="13283" max="13283" width="10.85546875" style="10" customWidth="1"/>
    <col min="13284" max="13284" width="11.5703125" style="10" customWidth="1"/>
    <col min="13285" max="13285" width="13.42578125" style="10" customWidth="1"/>
    <col min="13286" max="13286" width="11.140625" style="10" customWidth="1"/>
    <col min="13287" max="13287" width="11.28515625" style="10" bestFit="1" customWidth="1"/>
    <col min="13288" max="13288" width="11.5703125" style="10" customWidth="1"/>
    <col min="13289" max="13289" width="8.85546875" style="10" customWidth="1"/>
    <col min="13290" max="13290" width="9.85546875" style="10" bestFit="1" customWidth="1"/>
    <col min="13291" max="13291" width="9.140625" style="10"/>
    <col min="13292" max="13292" width="9.5703125" style="10" bestFit="1" customWidth="1"/>
    <col min="13293" max="13533" width="9.140625" style="10"/>
    <col min="13534" max="13534" width="1.85546875" style="10" customWidth="1"/>
    <col min="13535" max="13535" width="7.28515625" style="10" customWidth="1"/>
    <col min="13536" max="13536" width="9.85546875" style="10" customWidth="1"/>
    <col min="13537" max="13537" width="12.7109375" style="10" customWidth="1"/>
    <col min="13538" max="13538" width="11.140625" style="10" customWidth="1"/>
    <col min="13539" max="13539" width="10.85546875" style="10" customWidth="1"/>
    <col min="13540" max="13540" width="11.5703125" style="10" customWidth="1"/>
    <col min="13541" max="13541" width="13.42578125" style="10" customWidth="1"/>
    <col min="13542" max="13542" width="11.140625" style="10" customWidth="1"/>
    <col min="13543" max="13543" width="11.28515625" style="10" bestFit="1" customWidth="1"/>
    <col min="13544" max="13544" width="11.5703125" style="10" customWidth="1"/>
    <col min="13545" max="13545" width="8.85546875" style="10" customWidth="1"/>
    <col min="13546" max="13546" width="9.85546875" style="10" bestFit="1" customWidth="1"/>
    <col min="13547" max="13547" width="9.140625" style="10"/>
    <col min="13548" max="13548" width="9.5703125" style="10" bestFit="1" customWidth="1"/>
    <col min="13549" max="13789" width="9.140625" style="10"/>
    <col min="13790" max="13790" width="1.85546875" style="10" customWidth="1"/>
    <col min="13791" max="13791" width="7.28515625" style="10" customWidth="1"/>
    <col min="13792" max="13792" width="9.85546875" style="10" customWidth="1"/>
    <col min="13793" max="13793" width="12.7109375" style="10" customWidth="1"/>
    <col min="13794" max="13794" width="11.140625" style="10" customWidth="1"/>
    <col min="13795" max="13795" width="10.85546875" style="10" customWidth="1"/>
    <col min="13796" max="13796" width="11.5703125" style="10" customWidth="1"/>
    <col min="13797" max="13797" width="13.42578125" style="10" customWidth="1"/>
    <col min="13798" max="13798" width="11.140625" style="10" customWidth="1"/>
    <col min="13799" max="13799" width="11.28515625" style="10" bestFit="1" customWidth="1"/>
    <col min="13800" max="13800" width="11.5703125" style="10" customWidth="1"/>
    <col min="13801" max="13801" width="8.85546875" style="10" customWidth="1"/>
    <col min="13802" max="13802" width="9.85546875" style="10" bestFit="1" customWidth="1"/>
    <col min="13803" max="13803" width="9.140625" style="10"/>
    <col min="13804" max="13804" width="9.5703125" style="10" bestFit="1" customWidth="1"/>
    <col min="13805" max="14045" width="9.140625" style="10"/>
    <col min="14046" max="14046" width="1.85546875" style="10" customWidth="1"/>
    <col min="14047" max="14047" width="7.28515625" style="10" customWidth="1"/>
    <col min="14048" max="14048" width="9.85546875" style="10" customWidth="1"/>
    <col min="14049" max="14049" width="12.7109375" style="10" customWidth="1"/>
    <col min="14050" max="14050" width="11.140625" style="10" customWidth="1"/>
    <col min="14051" max="14051" width="10.85546875" style="10" customWidth="1"/>
    <col min="14052" max="14052" width="11.5703125" style="10" customWidth="1"/>
    <col min="14053" max="14053" width="13.42578125" style="10" customWidth="1"/>
    <col min="14054" max="14054" width="11.140625" style="10" customWidth="1"/>
    <col min="14055" max="14055" width="11.28515625" style="10" bestFit="1" customWidth="1"/>
    <col min="14056" max="14056" width="11.5703125" style="10" customWidth="1"/>
    <col min="14057" max="14057" width="8.85546875" style="10" customWidth="1"/>
    <col min="14058" max="14058" width="9.85546875" style="10" bestFit="1" customWidth="1"/>
    <col min="14059" max="14059" width="9.140625" style="10"/>
    <col min="14060" max="14060" width="9.5703125" style="10" bestFit="1" customWidth="1"/>
    <col min="14061" max="14301" width="9.140625" style="10"/>
    <col min="14302" max="14302" width="1.85546875" style="10" customWidth="1"/>
    <col min="14303" max="14303" width="7.28515625" style="10" customWidth="1"/>
    <col min="14304" max="14304" width="9.85546875" style="10" customWidth="1"/>
    <col min="14305" max="14305" width="12.7109375" style="10" customWidth="1"/>
    <col min="14306" max="14306" width="11.140625" style="10" customWidth="1"/>
    <col min="14307" max="14307" width="10.85546875" style="10" customWidth="1"/>
    <col min="14308" max="14308" width="11.5703125" style="10" customWidth="1"/>
    <col min="14309" max="14309" width="13.42578125" style="10" customWidth="1"/>
    <col min="14310" max="14310" width="11.140625" style="10" customWidth="1"/>
    <col min="14311" max="14311" width="11.28515625" style="10" bestFit="1" customWidth="1"/>
    <col min="14312" max="14312" width="11.5703125" style="10" customWidth="1"/>
    <col min="14313" max="14313" width="8.85546875" style="10" customWidth="1"/>
    <col min="14314" max="14314" width="9.85546875" style="10" bestFit="1" customWidth="1"/>
    <col min="14315" max="14315" width="9.140625" style="10"/>
    <col min="14316" max="14316" width="9.5703125" style="10" bestFit="1" customWidth="1"/>
    <col min="14317" max="14557" width="9.140625" style="10"/>
    <col min="14558" max="14558" width="1.85546875" style="10" customWidth="1"/>
    <col min="14559" max="14559" width="7.28515625" style="10" customWidth="1"/>
    <col min="14560" max="14560" width="9.85546875" style="10" customWidth="1"/>
    <col min="14561" max="14561" width="12.7109375" style="10" customWidth="1"/>
    <col min="14562" max="14562" width="11.140625" style="10" customWidth="1"/>
    <col min="14563" max="14563" width="10.85546875" style="10" customWidth="1"/>
    <col min="14564" max="14564" width="11.5703125" style="10" customWidth="1"/>
    <col min="14565" max="14565" width="13.42578125" style="10" customWidth="1"/>
    <col min="14566" max="14566" width="11.140625" style="10" customWidth="1"/>
    <col min="14567" max="14567" width="11.28515625" style="10" bestFit="1" customWidth="1"/>
    <col min="14568" max="14568" width="11.5703125" style="10" customWidth="1"/>
    <col min="14569" max="14569" width="8.85546875" style="10" customWidth="1"/>
    <col min="14570" max="14570" width="9.85546875" style="10" bestFit="1" customWidth="1"/>
    <col min="14571" max="14571" width="9.140625" style="10"/>
    <col min="14572" max="14572" width="9.5703125" style="10" bestFit="1" customWidth="1"/>
    <col min="14573" max="14813" width="9.140625" style="10"/>
    <col min="14814" max="14814" width="1.85546875" style="10" customWidth="1"/>
    <col min="14815" max="14815" width="7.28515625" style="10" customWidth="1"/>
    <col min="14816" max="14816" width="9.85546875" style="10" customWidth="1"/>
    <col min="14817" max="14817" width="12.7109375" style="10" customWidth="1"/>
    <col min="14818" max="14818" width="11.140625" style="10" customWidth="1"/>
    <col min="14819" max="14819" width="10.85546875" style="10" customWidth="1"/>
    <col min="14820" max="14820" width="11.5703125" style="10" customWidth="1"/>
    <col min="14821" max="14821" width="13.42578125" style="10" customWidth="1"/>
    <col min="14822" max="14822" width="11.140625" style="10" customWidth="1"/>
    <col min="14823" max="14823" width="11.28515625" style="10" bestFit="1" customWidth="1"/>
    <col min="14824" max="14824" width="11.5703125" style="10" customWidth="1"/>
    <col min="14825" max="14825" width="8.85546875" style="10" customWidth="1"/>
    <col min="14826" max="14826" width="9.85546875" style="10" bestFit="1" customWidth="1"/>
    <col min="14827" max="14827" width="9.140625" style="10"/>
    <col min="14828" max="14828" width="9.5703125" style="10" bestFit="1" customWidth="1"/>
    <col min="14829" max="15069" width="9.140625" style="10"/>
    <col min="15070" max="15070" width="1.85546875" style="10" customWidth="1"/>
    <col min="15071" max="15071" width="7.28515625" style="10" customWidth="1"/>
    <col min="15072" max="15072" width="9.85546875" style="10" customWidth="1"/>
    <col min="15073" max="15073" width="12.7109375" style="10" customWidth="1"/>
    <col min="15074" max="15074" width="11.140625" style="10" customWidth="1"/>
    <col min="15075" max="15075" width="10.85546875" style="10" customWidth="1"/>
    <col min="15076" max="15076" width="11.5703125" style="10" customWidth="1"/>
    <col min="15077" max="15077" width="13.42578125" style="10" customWidth="1"/>
    <col min="15078" max="15078" width="11.140625" style="10" customWidth="1"/>
    <col min="15079" max="15079" width="11.28515625" style="10" bestFit="1" customWidth="1"/>
    <col min="15080" max="15080" width="11.5703125" style="10" customWidth="1"/>
    <col min="15081" max="15081" width="8.85546875" style="10" customWidth="1"/>
    <col min="15082" max="15082" width="9.85546875" style="10" bestFit="1" customWidth="1"/>
    <col min="15083" max="15083" width="9.140625" style="10"/>
    <col min="15084" max="15084" width="9.5703125" style="10" bestFit="1" customWidth="1"/>
    <col min="15085" max="15325" width="9.140625" style="10"/>
    <col min="15326" max="15326" width="1.85546875" style="10" customWidth="1"/>
    <col min="15327" max="15327" width="7.28515625" style="10" customWidth="1"/>
    <col min="15328" max="15328" width="9.85546875" style="10" customWidth="1"/>
    <col min="15329" max="15329" width="12.7109375" style="10" customWidth="1"/>
    <col min="15330" max="15330" width="11.140625" style="10" customWidth="1"/>
    <col min="15331" max="15331" width="10.85546875" style="10" customWidth="1"/>
    <col min="15332" max="15332" width="11.5703125" style="10" customWidth="1"/>
    <col min="15333" max="15333" width="13.42578125" style="10" customWidth="1"/>
    <col min="15334" max="15334" width="11.140625" style="10" customWidth="1"/>
    <col min="15335" max="15335" width="11.28515625" style="10" bestFit="1" customWidth="1"/>
    <col min="15336" max="15336" width="11.5703125" style="10" customWidth="1"/>
    <col min="15337" max="15337" width="8.85546875" style="10" customWidth="1"/>
    <col min="15338" max="15338" width="9.85546875" style="10" bestFit="1" customWidth="1"/>
    <col min="15339" max="15339" width="9.140625" style="10"/>
    <col min="15340" max="15340" width="9.5703125" style="10" bestFit="1" customWidth="1"/>
    <col min="15341" max="15581" width="9.140625" style="10"/>
    <col min="15582" max="15582" width="1.85546875" style="10" customWidth="1"/>
    <col min="15583" max="15583" width="7.28515625" style="10" customWidth="1"/>
    <col min="15584" max="15584" width="9.85546875" style="10" customWidth="1"/>
    <col min="15585" max="15585" width="12.7109375" style="10" customWidth="1"/>
    <col min="15586" max="15586" width="11.140625" style="10" customWidth="1"/>
    <col min="15587" max="15587" width="10.85546875" style="10" customWidth="1"/>
    <col min="15588" max="15588" width="11.5703125" style="10" customWidth="1"/>
    <col min="15589" max="15589" width="13.42578125" style="10" customWidth="1"/>
    <col min="15590" max="15590" width="11.140625" style="10" customWidth="1"/>
    <col min="15591" max="15591" width="11.28515625" style="10" bestFit="1" customWidth="1"/>
    <col min="15592" max="15592" width="11.5703125" style="10" customWidth="1"/>
    <col min="15593" max="15593" width="8.85546875" style="10" customWidth="1"/>
    <col min="15594" max="15594" width="9.85546875" style="10" bestFit="1" customWidth="1"/>
    <col min="15595" max="15595" width="9.140625" style="10"/>
    <col min="15596" max="15596" width="9.5703125" style="10" bestFit="1" customWidth="1"/>
    <col min="15597" max="15837" width="9.140625" style="10"/>
    <col min="15838" max="15838" width="1.85546875" style="10" customWidth="1"/>
    <col min="15839" max="15839" width="7.28515625" style="10" customWidth="1"/>
    <col min="15840" max="15840" width="9.85546875" style="10" customWidth="1"/>
    <col min="15841" max="15841" width="12.7109375" style="10" customWidth="1"/>
    <col min="15842" max="15842" width="11.140625" style="10" customWidth="1"/>
    <col min="15843" max="15843" width="10.85546875" style="10" customWidth="1"/>
    <col min="15844" max="15844" width="11.5703125" style="10" customWidth="1"/>
    <col min="15845" max="15845" width="13.42578125" style="10" customWidth="1"/>
    <col min="15846" max="15846" width="11.140625" style="10" customWidth="1"/>
    <col min="15847" max="15847" width="11.28515625" style="10" bestFit="1" customWidth="1"/>
    <col min="15848" max="15848" width="11.5703125" style="10" customWidth="1"/>
    <col min="15849" max="15849" width="8.85546875" style="10" customWidth="1"/>
    <col min="15850" max="15850" width="9.85546875" style="10" bestFit="1" customWidth="1"/>
    <col min="15851" max="15851" width="9.140625" style="10"/>
    <col min="15852" max="15852" width="9.5703125" style="10" bestFit="1" customWidth="1"/>
    <col min="15853" max="16093" width="9.140625" style="10"/>
    <col min="16094" max="16094" width="1.85546875" style="10" customWidth="1"/>
    <col min="16095" max="16095" width="7.28515625" style="10" customWidth="1"/>
    <col min="16096" max="16096" width="9.85546875" style="10" customWidth="1"/>
    <col min="16097" max="16097" width="12.7109375" style="10" customWidth="1"/>
    <col min="16098" max="16098" width="11.140625" style="10" customWidth="1"/>
    <col min="16099" max="16099" width="10.85546875" style="10" customWidth="1"/>
    <col min="16100" max="16100" width="11.5703125" style="10" customWidth="1"/>
    <col min="16101" max="16101" width="13.42578125" style="10" customWidth="1"/>
    <col min="16102" max="16102" width="11.140625" style="10" customWidth="1"/>
    <col min="16103" max="16103" width="11.28515625" style="10" bestFit="1" customWidth="1"/>
    <col min="16104" max="16104" width="11.5703125" style="10" customWidth="1"/>
    <col min="16105" max="16105" width="8.85546875" style="10" customWidth="1"/>
    <col min="16106" max="16106" width="9.85546875" style="10" bestFit="1" customWidth="1"/>
    <col min="16107" max="16107" width="9.140625" style="10"/>
    <col min="16108" max="16108" width="9.5703125" style="10" bestFit="1" customWidth="1"/>
    <col min="16109" max="16384" width="9.140625" style="10"/>
  </cols>
  <sheetData>
    <row r="1" spans="1:4" ht="21.95" customHeight="1" x14ac:dyDescent="0.25">
      <c r="A1" s="224" t="s">
        <v>151</v>
      </c>
      <c r="B1" s="225"/>
      <c r="C1" s="225"/>
      <c r="D1" s="226"/>
    </row>
    <row r="2" spans="1:4" ht="21.95" customHeight="1" x14ac:dyDescent="0.25">
      <c r="A2" s="71" t="s">
        <v>291</v>
      </c>
      <c r="B2" s="53" t="s">
        <v>14</v>
      </c>
      <c r="C2" s="227" t="s">
        <v>288</v>
      </c>
      <c r="D2" s="228"/>
    </row>
    <row r="3" spans="1:4" ht="21.95" customHeight="1" x14ac:dyDescent="0.25">
      <c r="A3" s="71" t="s">
        <v>291</v>
      </c>
      <c r="B3" s="53" t="s">
        <v>15</v>
      </c>
      <c r="C3" s="229" t="s">
        <v>289</v>
      </c>
      <c r="D3" s="230"/>
    </row>
    <row r="4" spans="1:4" ht="21.95" customHeight="1" x14ac:dyDescent="0.25">
      <c r="A4" s="71" t="s">
        <v>291</v>
      </c>
      <c r="B4" s="62" t="s">
        <v>302</v>
      </c>
      <c r="C4" s="223" t="s">
        <v>305</v>
      </c>
      <c r="D4" s="223"/>
    </row>
    <row r="5" spans="1:4" ht="21.95" customHeight="1" x14ac:dyDescent="0.25">
      <c r="A5" s="71" t="s">
        <v>291</v>
      </c>
      <c r="B5" s="53" t="s">
        <v>16</v>
      </c>
      <c r="C5" s="232" t="s">
        <v>290</v>
      </c>
      <c r="D5" s="233"/>
    </row>
    <row r="6" spans="1:4" ht="21.95" customHeight="1" x14ac:dyDescent="0.25">
      <c r="A6" s="71" t="s">
        <v>291</v>
      </c>
      <c r="B6" s="53" t="s">
        <v>301</v>
      </c>
      <c r="C6" s="238" t="s">
        <v>306</v>
      </c>
      <c r="D6" s="239"/>
    </row>
    <row r="7" spans="1:4" ht="21.95" customHeight="1" x14ac:dyDescent="0.25">
      <c r="A7" s="71" t="s">
        <v>291</v>
      </c>
      <c r="B7" s="53" t="s">
        <v>303</v>
      </c>
      <c r="C7" s="238" t="s">
        <v>304</v>
      </c>
      <c r="D7" s="239"/>
    </row>
    <row r="8" spans="1:4" ht="21.95" customHeight="1" x14ac:dyDescent="0.25">
      <c r="A8" s="71" t="s">
        <v>291</v>
      </c>
      <c r="B8" s="53" t="s">
        <v>17</v>
      </c>
      <c r="C8" s="234" t="s">
        <v>280</v>
      </c>
      <c r="D8" s="235"/>
    </row>
    <row r="9" spans="1:4" ht="21.95" customHeight="1" x14ac:dyDescent="0.25">
      <c r="A9" s="71" t="s">
        <v>291</v>
      </c>
      <c r="B9" s="53" t="s">
        <v>18</v>
      </c>
      <c r="C9" s="238" t="s">
        <v>281</v>
      </c>
      <c r="D9" s="239"/>
    </row>
    <row r="10" spans="1:4" ht="21.95" customHeight="1" x14ac:dyDescent="0.25">
      <c r="A10" s="71" t="s">
        <v>291</v>
      </c>
      <c r="B10" s="57" t="s">
        <v>19</v>
      </c>
      <c r="C10" s="240">
        <v>1518</v>
      </c>
      <c r="D10" s="241"/>
    </row>
    <row r="11" spans="1:4" ht="21.95" customHeight="1" x14ac:dyDescent="0.25">
      <c r="A11" s="236" t="s">
        <v>20</v>
      </c>
      <c r="B11" s="236"/>
      <c r="C11" s="236"/>
      <c r="D11" s="236"/>
    </row>
    <row r="12" spans="1:4" ht="21.95" customHeight="1" x14ac:dyDescent="0.25">
      <c r="A12" s="71" t="s">
        <v>291</v>
      </c>
      <c r="B12" s="237" t="s">
        <v>21</v>
      </c>
      <c r="C12" s="237"/>
      <c r="D12" s="34" t="s">
        <v>214</v>
      </c>
    </row>
    <row r="13" spans="1:4" ht="21.95" customHeight="1" x14ac:dyDescent="0.25">
      <c r="A13" s="71" t="s">
        <v>291</v>
      </c>
      <c r="B13" s="237" t="s">
        <v>22</v>
      </c>
      <c r="C13" s="237"/>
      <c r="D13" s="35" t="s">
        <v>282</v>
      </c>
    </row>
    <row r="14" spans="1:4" ht="21.95" customHeight="1" x14ac:dyDescent="0.25">
      <c r="A14" s="71" t="s">
        <v>291</v>
      </c>
      <c r="B14" s="237" t="s">
        <v>23</v>
      </c>
      <c r="C14" s="237"/>
      <c r="D14" s="58">
        <v>1610</v>
      </c>
    </row>
    <row r="15" spans="1:4" ht="21.95" customHeight="1" x14ac:dyDescent="0.25">
      <c r="A15" s="71" t="s">
        <v>291</v>
      </c>
      <c r="B15" s="237" t="s">
        <v>24</v>
      </c>
      <c r="C15" s="237"/>
      <c r="D15" s="36" t="s">
        <v>287</v>
      </c>
    </row>
    <row r="16" spans="1:4" ht="21.95" customHeight="1" x14ac:dyDescent="0.25">
      <c r="A16" s="71" t="s">
        <v>291</v>
      </c>
      <c r="B16" s="237" t="s">
        <v>25</v>
      </c>
      <c r="C16" s="237"/>
      <c r="D16" s="37">
        <v>45419</v>
      </c>
    </row>
    <row r="17" spans="1:5" ht="21.95" customHeight="1" x14ac:dyDescent="0.25">
      <c r="A17" s="71" t="s">
        <v>291</v>
      </c>
      <c r="B17" s="237" t="s">
        <v>283</v>
      </c>
      <c r="C17" s="237"/>
      <c r="D17" s="37" t="s">
        <v>285</v>
      </c>
    </row>
    <row r="18" spans="1:5" ht="21.95" customHeight="1" x14ac:dyDescent="0.25">
      <c r="A18" s="72" t="s">
        <v>291</v>
      </c>
      <c r="B18" s="231" t="s">
        <v>26</v>
      </c>
      <c r="C18" s="231"/>
      <c r="D18" s="55" t="s">
        <v>284</v>
      </c>
    </row>
    <row r="19" spans="1:5" ht="21.95" customHeight="1" x14ac:dyDescent="0.25">
      <c r="A19" s="56" t="s">
        <v>291</v>
      </c>
      <c r="B19" s="237" t="s">
        <v>27</v>
      </c>
      <c r="C19" s="237"/>
      <c r="D19" s="70">
        <v>1</v>
      </c>
    </row>
    <row r="20" spans="1:5" ht="21.95" customHeight="1" x14ac:dyDescent="0.25">
      <c r="A20" s="73"/>
      <c r="B20" s="54"/>
      <c r="C20" s="54"/>
      <c r="D20" s="74"/>
    </row>
    <row r="21" spans="1:5" ht="21.95" customHeight="1" x14ac:dyDescent="0.25">
      <c r="A21" s="244" t="s">
        <v>28</v>
      </c>
      <c r="B21" s="244"/>
      <c r="C21" s="244"/>
      <c r="D21" s="244"/>
    </row>
    <row r="22" spans="1:5" ht="21.95" customHeight="1" x14ac:dyDescent="0.25">
      <c r="A22" s="245" t="s">
        <v>29</v>
      </c>
      <c r="B22" s="246"/>
      <c r="C22" s="247"/>
      <c r="D22" s="75" t="s">
        <v>30</v>
      </c>
    </row>
    <row r="23" spans="1:5" ht="21.95" customHeight="1" x14ac:dyDescent="0.25">
      <c r="A23" s="76" t="s">
        <v>185</v>
      </c>
      <c r="B23" s="248" t="s">
        <v>31</v>
      </c>
      <c r="C23" s="248"/>
      <c r="D23" s="77">
        <f>D14</f>
        <v>1610</v>
      </c>
    </row>
    <row r="24" spans="1:5" ht="21.95" customHeight="1" x14ac:dyDescent="0.25">
      <c r="A24" s="76" t="s">
        <v>186</v>
      </c>
      <c r="B24" s="25" t="s">
        <v>174</v>
      </c>
      <c r="C24" s="33">
        <v>0</v>
      </c>
      <c r="D24" s="77">
        <f>D23*C24</f>
        <v>0</v>
      </c>
    </row>
    <row r="25" spans="1:5" ht="21.95" customHeight="1" x14ac:dyDescent="0.25">
      <c r="A25" s="76" t="s">
        <v>184</v>
      </c>
      <c r="B25" s="25" t="s">
        <v>165</v>
      </c>
      <c r="C25" s="33">
        <v>0</v>
      </c>
      <c r="D25" s="77">
        <v>0</v>
      </c>
      <c r="E25" s="19"/>
    </row>
    <row r="26" spans="1:5" ht="21.95" customHeight="1" x14ac:dyDescent="0.25">
      <c r="A26" s="76" t="s">
        <v>166</v>
      </c>
      <c r="B26" s="25" t="s">
        <v>167</v>
      </c>
      <c r="C26" s="33">
        <v>0</v>
      </c>
      <c r="D26" s="77">
        <v>0</v>
      </c>
    </row>
    <row r="27" spans="1:5" ht="21.95" customHeight="1" x14ac:dyDescent="0.25">
      <c r="A27" s="76" t="s">
        <v>168</v>
      </c>
      <c r="B27" s="25" t="s">
        <v>169</v>
      </c>
      <c r="C27" s="33">
        <v>0</v>
      </c>
      <c r="D27" s="77">
        <v>0</v>
      </c>
    </row>
    <row r="28" spans="1:5" ht="21.95" customHeight="1" x14ac:dyDescent="0.25">
      <c r="A28" s="76" t="s">
        <v>170</v>
      </c>
      <c r="B28" s="25" t="s">
        <v>171</v>
      </c>
      <c r="C28" s="33">
        <v>0</v>
      </c>
      <c r="D28" s="77">
        <v>0</v>
      </c>
    </row>
    <row r="29" spans="1:5" ht="21.95" customHeight="1" x14ac:dyDescent="0.25">
      <c r="A29" s="76" t="s">
        <v>172</v>
      </c>
      <c r="B29" s="25" t="s">
        <v>173</v>
      </c>
      <c r="C29" s="33">
        <v>0</v>
      </c>
      <c r="D29" s="77">
        <v>0</v>
      </c>
    </row>
    <row r="30" spans="1:5" ht="21.95" customHeight="1" x14ac:dyDescent="0.25">
      <c r="A30" s="76" t="s">
        <v>215</v>
      </c>
      <c r="B30" s="25" t="s">
        <v>294</v>
      </c>
      <c r="C30" s="33">
        <v>0.15</v>
      </c>
      <c r="D30" s="77">
        <f>D23*C30</f>
        <v>241.5</v>
      </c>
    </row>
    <row r="31" spans="1:5" ht="21.95" customHeight="1" x14ac:dyDescent="0.25">
      <c r="A31" s="249" t="s">
        <v>292</v>
      </c>
      <c r="B31" s="250"/>
      <c r="C31" s="250"/>
      <c r="D31" s="78">
        <f>SUM(D23:D30)</f>
        <v>1851.5</v>
      </c>
    </row>
    <row r="32" spans="1:5" ht="21.95" customHeight="1" x14ac:dyDescent="0.25">
      <c r="A32" s="79"/>
      <c r="B32" s="52"/>
      <c r="C32" s="52"/>
      <c r="D32" s="80"/>
    </row>
    <row r="33" spans="1:10" ht="21.95" customHeight="1" x14ac:dyDescent="0.25">
      <c r="A33" s="251" t="s">
        <v>32</v>
      </c>
      <c r="B33" s="252"/>
      <c r="C33" s="252"/>
      <c r="D33" s="253"/>
    </row>
    <row r="34" spans="1:10" ht="21.95" customHeight="1" x14ac:dyDescent="0.25">
      <c r="A34" s="242" t="s">
        <v>33</v>
      </c>
      <c r="B34" s="243"/>
      <c r="C34" s="43" t="s">
        <v>34</v>
      </c>
      <c r="D34" s="81" t="s">
        <v>35</v>
      </c>
    </row>
    <row r="35" spans="1:10" ht="21.95" customHeight="1" x14ac:dyDescent="0.25">
      <c r="A35" s="76" t="s">
        <v>185</v>
      </c>
      <c r="B35" s="26" t="s">
        <v>36</v>
      </c>
      <c r="C35" s="39">
        <f>1/12</f>
        <v>8.3333333333333329E-2</v>
      </c>
      <c r="D35" s="82">
        <f>C35*D31</f>
        <v>154.29166666666666</v>
      </c>
    </row>
    <row r="36" spans="1:10" ht="21.95" customHeight="1" x14ac:dyDescent="0.25">
      <c r="A36" s="76" t="s">
        <v>186</v>
      </c>
      <c r="B36" s="26" t="s">
        <v>37</v>
      </c>
      <c r="C36" s="39">
        <f>1/12+1/12/3</f>
        <v>0.1111111111111111</v>
      </c>
      <c r="D36" s="82">
        <f>C36*D31</f>
        <v>205.7222222222222</v>
      </c>
    </row>
    <row r="37" spans="1:10" ht="21.95" customHeight="1" x14ac:dyDescent="0.25">
      <c r="A37" s="254" t="s">
        <v>293</v>
      </c>
      <c r="B37" s="255"/>
      <c r="C37" s="40">
        <f>SUM(C35:C36)</f>
        <v>0.19444444444444442</v>
      </c>
      <c r="D37" s="78">
        <f>SUM(D35:D36)</f>
        <v>360.01388888888886</v>
      </c>
    </row>
    <row r="38" spans="1:10" ht="21.95" customHeight="1" x14ac:dyDescent="0.25">
      <c r="A38" s="76" t="s">
        <v>156</v>
      </c>
      <c r="B38" s="26" t="s">
        <v>157</v>
      </c>
      <c r="C38" s="39">
        <f>C49*C37</f>
        <v>7.1555555555555553E-2</v>
      </c>
      <c r="D38" s="82">
        <f>C38*D31</f>
        <v>132.48511111111111</v>
      </c>
    </row>
    <row r="39" spans="1:10" ht="21.95" customHeight="1" x14ac:dyDescent="0.25">
      <c r="A39" s="256" t="s">
        <v>38</v>
      </c>
      <c r="B39" s="257"/>
      <c r="C39" s="41">
        <f>C37+C38</f>
        <v>0.26599999999999996</v>
      </c>
      <c r="D39" s="78">
        <f>D37+D38</f>
        <v>492.49899999999997</v>
      </c>
    </row>
    <row r="40" spans="1:10" ht="21.95" customHeight="1" x14ac:dyDescent="0.25">
      <c r="A40" s="258" t="s">
        <v>39</v>
      </c>
      <c r="B40" s="259"/>
      <c r="C40" s="43" t="s">
        <v>34</v>
      </c>
      <c r="D40" s="83" t="s">
        <v>35</v>
      </c>
    </row>
    <row r="41" spans="1:10" ht="21.95" customHeight="1" x14ac:dyDescent="0.25">
      <c r="A41" s="76" t="s">
        <v>185</v>
      </c>
      <c r="B41" s="25" t="s">
        <v>40</v>
      </c>
      <c r="C41" s="42">
        <v>0.2</v>
      </c>
      <c r="D41" s="82">
        <f>C41*$D$31</f>
        <v>370.3</v>
      </c>
    </row>
    <row r="42" spans="1:10" ht="21.95" customHeight="1" x14ac:dyDescent="0.25">
      <c r="A42" s="76" t="s">
        <v>186</v>
      </c>
      <c r="B42" s="25" t="s">
        <v>41</v>
      </c>
      <c r="C42" s="42">
        <v>2.5000000000000001E-2</v>
      </c>
      <c r="D42" s="82">
        <f t="shared" ref="D42:D48" si="0">C42*$D$31</f>
        <v>46.287500000000001</v>
      </c>
    </row>
    <row r="43" spans="1:10" ht="21.95" customHeight="1" x14ac:dyDescent="0.25">
      <c r="A43" s="76" t="s">
        <v>184</v>
      </c>
      <c r="B43" s="25" t="s">
        <v>42</v>
      </c>
      <c r="C43" s="42">
        <v>0.03</v>
      </c>
      <c r="D43" s="82">
        <f t="shared" si="0"/>
        <v>55.544999999999995</v>
      </c>
      <c r="E43" s="11"/>
      <c r="F43" s="11"/>
      <c r="G43" s="11"/>
      <c r="H43" s="11"/>
      <c r="I43" s="11"/>
      <c r="J43" s="11"/>
    </row>
    <row r="44" spans="1:10" ht="21.95" customHeight="1" x14ac:dyDescent="0.25">
      <c r="A44" s="76" t="s">
        <v>166</v>
      </c>
      <c r="B44" s="25" t="s">
        <v>43</v>
      </c>
      <c r="C44" s="42">
        <v>1.4999999999999999E-2</v>
      </c>
      <c r="D44" s="82">
        <f t="shared" si="0"/>
        <v>27.772499999999997</v>
      </c>
    </row>
    <row r="45" spans="1:10" ht="21.95" customHeight="1" x14ac:dyDescent="0.25">
      <c r="A45" s="76" t="s">
        <v>168</v>
      </c>
      <c r="B45" s="25" t="s">
        <v>44</v>
      </c>
      <c r="C45" s="42">
        <v>0.01</v>
      </c>
      <c r="D45" s="82">
        <f t="shared" si="0"/>
        <v>18.515000000000001</v>
      </c>
    </row>
    <row r="46" spans="1:10" ht="21.95" customHeight="1" x14ac:dyDescent="0.25">
      <c r="A46" s="76" t="s">
        <v>189</v>
      </c>
      <c r="B46" s="27" t="s">
        <v>45</v>
      </c>
      <c r="C46" s="42">
        <v>6.0000000000000001E-3</v>
      </c>
      <c r="D46" s="82">
        <f t="shared" si="0"/>
        <v>11.109</v>
      </c>
    </row>
    <row r="47" spans="1:10" ht="21.95" customHeight="1" x14ac:dyDescent="0.25">
      <c r="A47" s="76" t="s">
        <v>196</v>
      </c>
      <c r="B47" s="25" t="s">
        <v>46</v>
      </c>
      <c r="C47" s="42">
        <v>2E-3</v>
      </c>
      <c r="D47" s="82">
        <f t="shared" si="0"/>
        <v>3.7030000000000003</v>
      </c>
    </row>
    <row r="48" spans="1:10" ht="21.95" customHeight="1" x14ac:dyDescent="0.25">
      <c r="A48" s="76" t="s">
        <v>195</v>
      </c>
      <c r="B48" s="25" t="s">
        <v>47</v>
      </c>
      <c r="C48" s="42">
        <v>0.08</v>
      </c>
      <c r="D48" s="82">
        <f t="shared" si="0"/>
        <v>148.12</v>
      </c>
    </row>
    <row r="49" spans="1:6" ht="21.95" customHeight="1" x14ac:dyDescent="0.25">
      <c r="A49" s="256" t="s">
        <v>48</v>
      </c>
      <c r="B49" s="257"/>
      <c r="C49" s="41">
        <f>SUM(C41:C48)</f>
        <v>0.36800000000000005</v>
      </c>
      <c r="D49" s="78">
        <f>SUM(D41:D48)</f>
        <v>681.35200000000009</v>
      </c>
    </row>
    <row r="50" spans="1:6" ht="21.95" customHeight="1" x14ac:dyDescent="0.25">
      <c r="A50" s="242" t="s">
        <v>49</v>
      </c>
      <c r="B50" s="243"/>
      <c r="C50" s="44" t="s">
        <v>50</v>
      </c>
      <c r="D50" s="83" t="s">
        <v>35</v>
      </c>
      <c r="F50" s="21"/>
    </row>
    <row r="51" spans="1:6" ht="21.95" customHeight="1" x14ac:dyDescent="0.25">
      <c r="A51" s="76" t="s">
        <v>185</v>
      </c>
      <c r="B51" s="140" t="s">
        <v>318</v>
      </c>
      <c r="C51" s="141">
        <v>4.7</v>
      </c>
      <c r="D51" s="142">
        <f>C51*2*21-(D23*6%)</f>
        <v>100.80000000000001</v>
      </c>
      <c r="F51" s="21"/>
    </row>
    <row r="52" spans="1:6" ht="21.95" customHeight="1" x14ac:dyDescent="0.25">
      <c r="A52" s="76" t="s">
        <v>186</v>
      </c>
      <c r="B52" s="140" t="s">
        <v>296</v>
      </c>
      <c r="C52" s="141">
        <v>23.5</v>
      </c>
      <c r="D52" s="142">
        <f>C52*21*0.9</f>
        <v>444.15000000000003</v>
      </c>
      <c r="F52" s="21"/>
    </row>
    <row r="53" spans="1:6" ht="21.95" customHeight="1" x14ac:dyDescent="0.25">
      <c r="A53" s="76" t="s">
        <v>184</v>
      </c>
      <c r="B53" s="261" t="s">
        <v>297</v>
      </c>
      <c r="C53" s="262"/>
      <c r="D53" s="82">
        <v>20.149999999999999</v>
      </c>
    </row>
    <row r="54" spans="1:6" ht="21.95" customHeight="1" x14ac:dyDescent="0.25">
      <c r="A54" s="76" t="s">
        <v>166</v>
      </c>
      <c r="B54" s="261" t="s">
        <v>298</v>
      </c>
      <c r="C54" s="262"/>
      <c r="D54" s="82">
        <f>0</f>
        <v>0</v>
      </c>
    </row>
    <row r="55" spans="1:6" ht="21.95" customHeight="1" x14ac:dyDescent="0.25">
      <c r="A55" s="76" t="s">
        <v>168</v>
      </c>
      <c r="B55" s="267" t="s">
        <v>300</v>
      </c>
      <c r="C55" s="268"/>
      <c r="D55" s="82">
        <f>0</f>
        <v>0</v>
      </c>
    </row>
    <row r="56" spans="1:6" ht="21.95" customHeight="1" x14ac:dyDescent="0.25">
      <c r="A56" s="76" t="s">
        <v>189</v>
      </c>
      <c r="B56" s="261" t="s">
        <v>51</v>
      </c>
      <c r="C56" s="262"/>
      <c r="D56" s="82">
        <f>0</f>
        <v>0</v>
      </c>
    </row>
    <row r="57" spans="1:6" ht="21.95" customHeight="1" x14ac:dyDescent="0.25">
      <c r="A57" s="76" t="s">
        <v>196</v>
      </c>
      <c r="B57" s="261" t="s">
        <v>158</v>
      </c>
      <c r="C57" s="263"/>
      <c r="D57" s="82">
        <f>0</f>
        <v>0</v>
      </c>
    </row>
    <row r="58" spans="1:6" ht="21.95" customHeight="1" x14ac:dyDescent="0.25">
      <c r="A58" s="76" t="s">
        <v>195</v>
      </c>
      <c r="B58" s="261" t="s">
        <v>159</v>
      </c>
      <c r="C58" s="263"/>
      <c r="D58" s="82">
        <f>0</f>
        <v>0</v>
      </c>
    </row>
    <row r="59" spans="1:6" ht="21.95" customHeight="1" x14ac:dyDescent="0.25">
      <c r="A59" s="76" t="s">
        <v>299</v>
      </c>
      <c r="B59" s="261" t="s">
        <v>160</v>
      </c>
      <c r="C59" s="262"/>
      <c r="D59" s="82">
        <f>0</f>
        <v>0</v>
      </c>
    </row>
    <row r="60" spans="1:6" ht="21.95" customHeight="1" x14ac:dyDescent="0.25">
      <c r="A60" s="256" t="s">
        <v>52</v>
      </c>
      <c r="B60" s="264"/>
      <c r="C60" s="257"/>
      <c r="D60" s="78">
        <f>SUM(D51:D59)</f>
        <v>565.1</v>
      </c>
    </row>
    <row r="61" spans="1:6" ht="21.95" customHeight="1" x14ac:dyDescent="0.25">
      <c r="A61" s="242" t="s">
        <v>53</v>
      </c>
      <c r="B61" s="243"/>
      <c r="C61" s="43" t="s">
        <v>54</v>
      </c>
      <c r="D61" s="83" t="s">
        <v>35</v>
      </c>
    </row>
    <row r="62" spans="1:6" ht="21.95" customHeight="1" x14ac:dyDescent="0.25">
      <c r="A62" s="76" t="s">
        <v>185</v>
      </c>
      <c r="B62" s="26" t="s">
        <v>55</v>
      </c>
      <c r="C62" s="45">
        <v>0</v>
      </c>
      <c r="D62" s="84">
        <v>0</v>
      </c>
    </row>
    <row r="63" spans="1:6" ht="21.95" customHeight="1" x14ac:dyDescent="0.25">
      <c r="A63" s="256" t="s">
        <v>56</v>
      </c>
      <c r="B63" s="257"/>
      <c r="C63" s="47">
        <f>C62</f>
        <v>0</v>
      </c>
      <c r="D63" s="85">
        <f>D62</f>
        <v>0</v>
      </c>
    </row>
    <row r="64" spans="1:6" ht="21.95" customHeight="1" x14ac:dyDescent="0.25">
      <c r="A64" s="242" t="s">
        <v>57</v>
      </c>
      <c r="B64" s="265"/>
      <c r="C64" s="265"/>
      <c r="D64" s="266"/>
    </row>
    <row r="65" spans="1:4" ht="21.95" customHeight="1" x14ac:dyDescent="0.25">
      <c r="A65" s="76" t="s">
        <v>192</v>
      </c>
      <c r="B65" s="260" t="s">
        <v>58</v>
      </c>
      <c r="C65" s="260"/>
      <c r="D65" s="77">
        <f>D39</f>
        <v>492.49899999999997</v>
      </c>
    </row>
    <row r="66" spans="1:4" ht="21.95" customHeight="1" x14ac:dyDescent="0.25">
      <c r="A66" s="76" t="s">
        <v>193</v>
      </c>
      <c r="B66" s="260" t="s">
        <v>59</v>
      </c>
      <c r="C66" s="260"/>
      <c r="D66" s="77">
        <f>D49</f>
        <v>681.35200000000009</v>
      </c>
    </row>
    <row r="67" spans="1:4" ht="21.95" customHeight="1" x14ac:dyDescent="0.25">
      <c r="A67" s="76" t="s">
        <v>194</v>
      </c>
      <c r="B67" s="260" t="s">
        <v>60</v>
      </c>
      <c r="C67" s="260"/>
      <c r="D67" s="77">
        <f>D60</f>
        <v>565.1</v>
      </c>
    </row>
    <row r="68" spans="1:4" ht="21.95" customHeight="1" x14ac:dyDescent="0.25">
      <c r="A68" s="86" t="s">
        <v>61</v>
      </c>
      <c r="B68" s="269" t="s">
        <v>62</v>
      </c>
      <c r="C68" s="269"/>
      <c r="D68" s="87">
        <f>D63</f>
        <v>0</v>
      </c>
    </row>
    <row r="69" spans="1:4" ht="21.95" customHeight="1" x14ac:dyDescent="0.25">
      <c r="A69" s="270" t="s">
        <v>63</v>
      </c>
      <c r="B69" s="270"/>
      <c r="C69" s="270"/>
      <c r="D69" s="60">
        <f>SUM(D65:D68)</f>
        <v>1738.951</v>
      </c>
    </row>
    <row r="70" spans="1:4" ht="21.95" customHeight="1" x14ac:dyDescent="0.25">
      <c r="A70" s="88"/>
      <c r="B70" s="59"/>
      <c r="C70" s="59"/>
      <c r="D70" s="89"/>
    </row>
    <row r="71" spans="1:4" ht="21.95" customHeight="1" x14ac:dyDescent="0.25">
      <c r="A71" s="244" t="s">
        <v>64</v>
      </c>
      <c r="B71" s="244"/>
      <c r="C71" s="244"/>
      <c r="D71" s="244"/>
    </row>
    <row r="72" spans="1:4" ht="21.95" customHeight="1" x14ac:dyDescent="0.25">
      <c r="A72" s="271" t="s">
        <v>65</v>
      </c>
      <c r="B72" s="272"/>
      <c r="C72" s="61" t="s">
        <v>34</v>
      </c>
      <c r="D72" s="90" t="s">
        <v>35</v>
      </c>
    </row>
    <row r="73" spans="1:4" ht="21.95" customHeight="1" x14ac:dyDescent="0.25">
      <c r="A73" s="76" t="s">
        <v>185</v>
      </c>
      <c r="B73" s="25" t="s">
        <v>66</v>
      </c>
      <c r="C73" s="42">
        <f>5%/12</f>
        <v>4.1666666666666666E-3</v>
      </c>
      <c r="D73" s="84">
        <f>C73*($D$31+D37)</f>
        <v>9.2146412037037031</v>
      </c>
    </row>
    <row r="74" spans="1:4" ht="21.95" customHeight="1" x14ac:dyDescent="0.25">
      <c r="A74" s="76" t="s">
        <v>186</v>
      </c>
      <c r="B74" s="30" t="s">
        <v>161</v>
      </c>
      <c r="C74" s="42">
        <f>C48*C73</f>
        <v>3.3333333333333332E-4</v>
      </c>
      <c r="D74" s="84">
        <f>C74*($D$31+D35)</f>
        <v>0.66859722222222218</v>
      </c>
    </row>
    <row r="75" spans="1:4" ht="21.95" customHeight="1" x14ac:dyDescent="0.25">
      <c r="A75" s="76" t="s">
        <v>156</v>
      </c>
      <c r="B75" s="30" t="s">
        <v>162</v>
      </c>
      <c r="C75" s="42">
        <f>7/30/12</f>
        <v>1.9444444444444445E-2</v>
      </c>
      <c r="D75" s="84">
        <f t="shared" ref="D75:D77" si="1">C75*$D$31</f>
        <v>36.00138888888889</v>
      </c>
    </row>
    <row r="76" spans="1:4" ht="21.95" customHeight="1" x14ac:dyDescent="0.25">
      <c r="A76" s="76" t="s">
        <v>164</v>
      </c>
      <c r="B76" s="25" t="s">
        <v>163</v>
      </c>
      <c r="C76" s="42">
        <f>C75*C49</f>
        <v>7.1555555555555565E-3</v>
      </c>
      <c r="D76" s="84">
        <f t="shared" si="1"/>
        <v>13.248511111111112</v>
      </c>
    </row>
    <row r="77" spans="1:4" ht="21.95" customHeight="1" x14ac:dyDescent="0.25">
      <c r="A77" s="76" t="s">
        <v>182</v>
      </c>
      <c r="B77" s="30" t="s">
        <v>181</v>
      </c>
      <c r="C77" s="42">
        <v>0.04</v>
      </c>
      <c r="D77" s="84">
        <f t="shared" si="1"/>
        <v>74.06</v>
      </c>
    </row>
    <row r="78" spans="1:4" ht="21.95" customHeight="1" x14ac:dyDescent="0.25">
      <c r="A78" s="273" t="s">
        <v>67</v>
      </c>
      <c r="B78" s="274"/>
      <c r="C78" s="49">
        <f>SUM(C73:C77)</f>
        <v>7.1099999999999997E-2</v>
      </c>
      <c r="D78" s="91">
        <f>SUM(D73:D77)</f>
        <v>133.19313842592592</v>
      </c>
    </row>
    <row r="79" spans="1:4" ht="21.95" customHeight="1" x14ac:dyDescent="0.25">
      <c r="A79" s="88"/>
      <c r="B79" s="64"/>
      <c r="C79" s="64"/>
      <c r="D79" s="92"/>
    </row>
    <row r="80" spans="1:4" ht="21.95" customHeight="1" x14ac:dyDescent="0.25">
      <c r="A80" s="251" t="s">
        <v>68</v>
      </c>
      <c r="B80" s="252"/>
      <c r="C80" s="252"/>
      <c r="D80" s="253"/>
    </row>
    <row r="81" spans="1:4" ht="21.95" customHeight="1" x14ac:dyDescent="0.25">
      <c r="A81" s="242" t="s">
        <v>69</v>
      </c>
      <c r="B81" s="243"/>
      <c r="C81" s="43" t="s">
        <v>34</v>
      </c>
      <c r="D81" s="83" t="s">
        <v>35</v>
      </c>
    </row>
    <row r="82" spans="1:4" ht="21.95" customHeight="1" x14ac:dyDescent="0.25">
      <c r="A82" s="76" t="s">
        <v>185</v>
      </c>
      <c r="B82" s="26" t="s">
        <v>70</v>
      </c>
      <c r="C82" s="42">
        <f>1/12/12+1/12/12+1/12/12/3</f>
        <v>1.6203703703703703E-2</v>
      </c>
      <c r="D82" s="84">
        <f>($D$31+D49)*C82</f>
        <v>41.041583333333328</v>
      </c>
    </row>
    <row r="83" spans="1:4" ht="21.95" customHeight="1" x14ac:dyDescent="0.25">
      <c r="A83" s="76" t="s">
        <v>186</v>
      </c>
      <c r="B83" s="26" t="s">
        <v>71</v>
      </c>
      <c r="C83" s="42">
        <v>2.8E-3</v>
      </c>
      <c r="D83" s="84">
        <f t="shared" ref="D83:D86" si="2">$D$31*C83</f>
        <v>5.1841999999999997</v>
      </c>
    </row>
    <row r="84" spans="1:4" ht="21.95" customHeight="1" x14ac:dyDescent="0.25">
      <c r="A84" s="76" t="s">
        <v>184</v>
      </c>
      <c r="B84" s="26" t="s">
        <v>72</v>
      </c>
      <c r="C84" s="42">
        <v>4.0000000000000002E-4</v>
      </c>
      <c r="D84" s="84">
        <f t="shared" si="2"/>
        <v>0.74060000000000004</v>
      </c>
    </row>
    <row r="85" spans="1:4" ht="21.95" customHeight="1" x14ac:dyDescent="0.25">
      <c r="A85" s="76" t="s">
        <v>166</v>
      </c>
      <c r="B85" s="26" t="s">
        <v>73</v>
      </c>
      <c r="C85" s="42">
        <v>3.3E-3</v>
      </c>
      <c r="D85" s="84">
        <f t="shared" si="2"/>
        <v>6.1099499999999995</v>
      </c>
    </row>
    <row r="86" spans="1:4" ht="21.95" customHeight="1" x14ac:dyDescent="0.25">
      <c r="A86" s="76" t="s">
        <v>168</v>
      </c>
      <c r="B86" s="30" t="s">
        <v>74</v>
      </c>
      <c r="C86" s="42">
        <v>5.9999999999999995E-4</v>
      </c>
      <c r="D86" s="84">
        <f t="shared" si="2"/>
        <v>1.1109</v>
      </c>
    </row>
    <row r="87" spans="1:4" ht="21.95" customHeight="1" x14ac:dyDescent="0.25">
      <c r="A87" s="273" t="s">
        <v>75</v>
      </c>
      <c r="B87" s="274"/>
      <c r="C87" s="48">
        <f>SUM(C82:C86)</f>
        <v>2.3303703703703705E-2</v>
      </c>
      <c r="D87" s="93">
        <f>SUM(D82:D86)</f>
        <v>54.187233333333324</v>
      </c>
    </row>
    <row r="88" spans="1:4" ht="21.95" customHeight="1" x14ac:dyDescent="0.25">
      <c r="A88" s="242" t="s">
        <v>76</v>
      </c>
      <c r="B88" s="243"/>
      <c r="C88" s="43" t="str">
        <f>C81</f>
        <v>Perc. (%)</v>
      </c>
      <c r="D88" s="94" t="str">
        <f>D81</f>
        <v>Valor (R$)</v>
      </c>
    </row>
    <row r="89" spans="1:4" ht="21.95" customHeight="1" x14ac:dyDescent="0.25">
      <c r="A89" s="76" t="s">
        <v>185</v>
      </c>
      <c r="B89" s="26" t="s">
        <v>77</v>
      </c>
      <c r="C89" s="45">
        <v>0</v>
      </c>
      <c r="D89" s="84">
        <v>0</v>
      </c>
    </row>
    <row r="90" spans="1:4" ht="21.95" customHeight="1" x14ac:dyDescent="0.25">
      <c r="A90" s="273" t="s">
        <v>78</v>
      </c>
      <c r="B90" s="274"/>
      <c r="C90" s="46">
        <v>0</v>
      </c>
      <c r="D90" s="93">
        <v>0</v>
      </c>
    </row>
    <row r="91" spans="1:4" ht="21.95" customHeight="1" x14ac:dyDescent="0.25">
      <c r="A91" s="242" t="s">
        <v>79</v>
      </c>
      <c r="B91" s="265"/>
      <c r="C91" s="265"/>
      <c r="D91" s="266"/>
    </row>
    <row r="92" spans="1:4" ht="21.95" customHeight="1" x14ac:dyDescent="0.25">
      <c r="A92" s="76" t="s">
        <v>191</v>
      </c>
      <c r="B92" s="277" t="s">
        <v>80</v>
      </c>
      <c r="C92" s="277"/>
      <c r="D92" s="77">
        <f>D87</f>
        <v>54.187233333333324</v>
      </c>
    </row>
    <row r="93" spans="1:4" ht="21.95" customHeight="1" x14ac:dyDescent="0.25">
      <c r="A93" s="86" t="s">
        <v>190</v>
      </c>
      <c r="B93" s="269" t="s">
        <v>77</v>
      </c>
      <c r="C93" s="269"/>
      <c r="D93" s="95">
        <f>D90</f>
        <v>0</v>
      </c>
    </row>
    <row r="94" spans="1:4" ht="21.95" customHeight="1" x14ac:dyDescent="0.25">
      <c r="A94" s="270" t="s">
        <v>81</v>
      </c>
      <c r="B94" s="270"/>
      <c r="C94" s="270"/>
      <c r="D94" s="60">
        <f>SUM(D92:D93)</f>
        <v>54.187233333333324</v>
      </c>
    </row>
    <row r="95" spans="1:4" ht="21.95" customHeight="1" x14ac:dyDescent="0.25">
      <c r="A95" s="88"/>
      <c r="B95" s="59"/>
      <c r="C95" s="59"/>
      <c r="D95" s="89"/>
    </row>
    <row r="96" spans="1:4" ht="21.95" customHeight="1" x14ac:dyDescent="0.25">
      <c r="A96" s="244" t="s">
        <v>82</v>
      </c>
      <c r="B96" s="244"/>
      <c r="C96" s="244"/>
      <c r="D96" s="244"/>
    </row>
    <row r="97" spans="1:4" ht="21.95" customHeight="1" x14ac:dyDescent="0.25">
      <c r="A97" s="278" t="s">
        <v>83</v>
      </c>
      <c r="B97" s="279"/>
      <c r="C97" s="279"/>
      <c r="D97" s="75" t="s">
        <v>35</v>
      </c>
    </row>
    <row r="98" spans="1:4" ht="21.95" customHeight="1" x14ac:dyDescent="0.25">
      <c r="A98" s="76" t="s">
        <v>185</v>
      </c>
      <c r="B98" s="280" t="s">
        <v>84</v>
      </c>
      <c r="C98" s="281"/>
      <c r="D98" s="82">
        <f>MATERIAIS!F32</f>
        <v>618.08833333333325</v>
      </c>
    </row>
    <row r="99" spans="1:4" ht="21.95" customHeight="1" x14ac:dyDescent="0.25">
      <c r="A99" s="76" t="s">
        <v>186</v>
      </c>
      <c r="B99" s="280" t="s">
        <v>218</v>
      </c>
      <c r="C99" s="281"/>
      <c r="D99" s="82">
        <f>EQUIPAMENTOS!G16</f>
        <v>40.855111111111114</v>
      </c>
    </row>
    <row r="100" spans="1:4" ht="21.95" customHeight="1" x14ac:dyDescent="0.25">
      <c r="A100" s="76" t="s">
        <v>184</v>
      </c>
      <c r="B100" s="280" t="s">
        <v>85</v>
      </c>
      <c r="C100" s="281"/>
      <c r="D100" s="82">
        <f>'UNIFORMES e EPI''S'!E9+'UNIFORMES e EPI''S'!E16</f>
        <v>66.826666666666668</v>
      </c>
    </row>
    <row r="101" spans="1:4" ht="21.95" customHeight="1" x14ac:dyDescent="0.25">
      <c r="A101" s="76" t="s">
        <v>164</v>
      </c>
      <c r="B101" s="280" t="s">
        <v>220</v>
      </c>
      <c r="C101" s="281"/>
      <c r="D101" s="82">
        <f>EQUIPAMENTOS!G19</f>
        <v>12.557870370370368</v>
      </c>
    </row>
    <row r="102" spans="1:4" ht="21.95" customHeight="1" x14ac:dyDescent="0.25">
      <c r="A102" s="96" t="s">
        <v>182</v>
      </c>
      <c r="B102" s="31" t="s">
        <v>221</v>
      </c>
      <c r="C102" s="32"/>
      <c r="D102" s="82">
        <f>EQUIPAMENTOS!G22</f>
        <v>6.7833333333333332</v>
      </c>
    </row>
    <row r="103" spans="1:4" ht="21.95" customHeight="1" x14ac:dyDescent="0.25">
      <c r="A103" s="273" t="s">
        <v>86</v>
      </c>
      <c r="B103" s="282"/>
      <c r="C103" s="274"/>
      <c r="D103" s="91">
        <f>SUM(D98:D102)</f>
        <v>745.1113148148147</v>
      </c>
    </row>
    <row r="104" spans="1:4" ht="21.95" customHeight="1" x14ac:dyDescent="0.25">
      <c r="A104" s="97"/>
      <c r="B104" s="65"/>
      <c r="C104" s="65"/>
      <c r="D104" s="98"/>
    </row>
    <row r="105" spans="1:4" ht="21.95" customHeight="1" x14ac:dyDescent="0.25">
      <c r="A105" s="283" t="s">
        <v>87</v>
      </c>
      <c r="B105" s="284"/>
      <c r="C105" s="284"/>
      <c r="D105" s="285"/>
    </row>
    <row r="106" spans="1:4" ht="21.95" customHeight="1" x14ac:dyDescent="0.25">
      <c r="A106" s="275" t="s">
        <v>88</v>
      </c>
      <c r="B106" s="276"/>
      <c r="C106" s="38" t="s">
        <v>34</v>
      </c>
      <c r="D106" s="99" t="s">
        <v>35</v>
      </c>
    </row>
    <row r="107" spans="1:4" ht="21.95" customHeight="1" x14ac:dyDescent="0.25">
      <c r="A107" s="76" t="s">
        <v>185</v>
      </c>
      <c r="B107" s="30" t="s">
        <v>89</v>
      </c>
      <c r="C107" s="42">
        <v>0.05</v>
      </c>
      <c r="D107" s="84">
        <f>C107*D124</f>
        <v>226.14713432870369</v>
      </c>
    </row>
    <row r="108" spans="1:4" ht="21.95" customHeight="1" x14ac:dyDescent="0.25">
      <c r="A108" s="76" t="s">
        <v>186</v>
      </c>
      <c r="B108" s="30" t="s">
        <v>90</v>
      </c>
      <c r="C108" s="42">
        <v>0.1</v>
      </c>
      <c r="D108" s="84">
        <f>C108*(D107+D124)</f>
        <v>474.90898209027773</v>
      </c>
    </row>
    <row r="109" spans="1:4" ht="21.95" customHeight="1" x14ac:dyDescent="0.25">
      <c r="A109" s="287" t="s">
        <v>184</v>
      </c>
      <c r="B109" s="50" t="s">
        <v>91</v>
      </c>
      <c r="C109" s="51">
        <f>C110+C111+C112</f>
        <v>9.2499999999999999E-2</v>
      </c>
      <c r="D109" s="100">
        <f>D110+D111+D112</f>
        <v>563.52173676601478</v>
      </c>
    </row>
    <row r="110" spans="1:4" ht="21.95" customHeight="1" x14ac:dyDescent="0.25">
      <c r="A110" s="287"/>
      <c r="B110" s="27" t="s">
        <v>200</v>
      </c>
      <c r="C110" s="42">
        <v>1.6500000000000001E-2</v>
      </c>
      <c r="D110" s="84">
        <f>($D$124+$D$107+$D$108)/(1-$C$109-$C$114)*C110</f>
        <v>100.52009358528913</v>
      </c>
    </row>
    <row r="111" spans="1:4" ht="21.95" customHeight="1" x14ac:dyDescent="0.25">
      <c r="A111" s="287"/>
      <c r="B111" s="27" t="s">
        <v>201</v>
      </c>
      <c r="C111" s="42">
        <v>7.5999999999999998E-2</v>
      </c>
      <c r="D111" s="84">
        <f t="shared" ref="D111:D112" si="3">($D$124+$D$107+$D$108)/(1-$C$109-$C$114)*C111</f>
        <v>463.00164318072564</v>
      </c>
    </row>
    <row r="112" spans="1:4" ht="21.95" customHeight="1" x14ac:dyDescent="0.25">
      <c r="A112" s="287"/>
      <c r="B112" s="27" t="s">
        <v>187</v>
      </c>
      <c r="C112" s="42">
        <v>0</v>
      </c>
      <c r="D112" s="84">
        <f t="shared" si="3"/>
        <v>0</v>
      </c>
    </row>
    <row r="113" spans="1:4" ht="21.95" customHeight="1" x14ac:dyDescent="0.25">
      <c r="A113" s="287"/>
      <c r="B113" s="50" t="s">
        <v>183</v>
      </c>
      <c r="C113" s="51">
        <f>C114</f>
        <v>0.05</v>
      </c>
      <c r="D113" s="85">
        <f>D114</f>
        <v>304.60634419784583</v>
      </c>
    </row>
    <row r="114" spans="1:4" ht="21.95" customHeight="1" x14ac:dyDescent="0.25">
      <c r="A114" s="287"/>
      <c r="B114" s="27" t="s">
        <v>188</v>
      </c>
      <c r="C114" s="42">
        <v>0.05</v>
      </c>
      <c r="D114" s="84">
        <f>(D124+D107+D108)/(1-C109-C113)*C113</f>
        <v>304.60634419784583</v>
      </c>
    </row>
    <row r="115" spans="1:4" ht="21.95" customHeight="1" x14ac:dyDescent="0.25">
      <c r="A115" s="273" t="s">
        <v>92</v>
      </c>
      <c r="B115" s="274"/>
      <c r="C115" s="49">
        <f>(1+C107)*(1+C108)/(1-C109-C113)-1</f>
        <v>0.34693877551020447</v>
      </c>
      <c r="D115" s="93">
        <f>D107+D108+D109+D113</f>
        <v>1569.1841973828421</v>
      </c>
    </row>
    <row r="116" spans="1:4" ht="21.95" customHeight="1" x14ac:dyDescent="0.25">
      <c r="A116" s="88"/>
      <c r="B116" s="59"/>
      <c r="C116" s="59"/>
      <c r="D116" s="89"/>
    </row>
    <row r="117" spans="1:4" ht="21.95" customHeight="1" x14ac:dyDescent="0.25">
      <c r="A117" s="251" t="s">
        <v>93</v>
      </c>
      <c r="B117" s="252"/>
      <c r="C117" s="252"/>
      <c r="D117" s="253"/>
    </row>
    <row r="118" spans="1:4" ht="21.95" customHeight="1" x14ac:dyDescent="0.25">
      <c r="A118" s="288" t="s">
        <v>94</v>
      </c>
      <c r="B118" s="289"/>
      <c r="C118" s="290"/>
      <c r="D118" s="101" t="s">
        <v>35</v>
      </c>
    </row>
    <row r="119" spans="1:4" ht="21.95" customHeight="1" x14ac:dyDescent="0.25">
      <c r="A119" s="76" t="s">
        <v>185</v>
      </c>
      <c r="B119" s="260" t="s">
        <v>95</v>
      </c>
      <c r="C119" s="260"/>
      <c r="D119" s="84">
        <f>D31</f>
        <v>1851.5</v>
      </c>
    </row>
    <row r="120" spans="1:4" ht="21.95" customHeight="1" x14ac:dyDescent="0.25">
      <c r="A120" s="76" t="s">
        <v>186</v>
      </c>
      <c r="B120" s="260" t="s">
        <v>96</v>
      </c>
      <c r="C120" s="260"/>
      <c r="D120" s="84">
        <f>D69</f>
        <v>1738.951</v>
      </c>
    </row>
    <row r="121" spans="1:4" ht="21.95" customHeight="1" x14ac:dyDescent="0.25">
      <c r="A121" s="76" t="s">
        <v>184</v>
      </c>
      <c r="B121" s="260" t="s">
        <v>97</v>
      </c>
      <c r="C121" s="260"/>
      <c r="D121" s="84">
        <f>D78</f>
        <v>133.19313842592592</v>
      </c>
    </row>
    <row r="122" spans="1:4" ht="21.95" customHeight="1" x14ac:dyDescent="0.25">
      <c r="A122" s="76" t="s">
        <v>166</v>
      </c>
      <c r="B122" s="260" t="s">
        <v>98</v>
      </c>
      <c r="C122" s="260"/>
      <c r="D122" s="84">
        <f>D94</f>
        <v>54.187233333333324</v>
      </c>
    </row>
    <row r="123" spans="1:4" ht="21.95" customHeight="1" x14ac:dyDescent="0.25">
      <c r="A123" s="76" t="s">
        <v>168</v>
      </c>
      <c r="B123" s="260" t="s">
        <v>99</v>
      </c>
      <c r="C123" s="260"/>
      <c r="D123" s="84">
        <f>D103</f>
        <v>745.1113148148147</v>
      </c>
    </row>
    <row r="124" spans="1:4" ht="21.95" customHeight="1" x14ac:dyDescent="0.25">
      <c r="A124" s="288" t="s">
        <v>100</v>
      </c>
      <c r="B124" s="289"/>
      <c r="C124" s="290"/>
      <c r="D124" s="93">
        <f>SUM(D119:D123)</f>
        <v>4522.9426865740734</v>
      </c>
    </row>
    <row r="125" spans="1:4" ht="21.95" customHeight="1" x14ac:dyDescent="0.25">
      <c r="A125" s="102" t="s">
        <v>189</v>
      </c>
      <c r="B125" s="291" t="s">
        <v>101</v>
      </c>
      <c r="C125" s="291"/>
      <c r="D125" s="95">
        <f>D115</f>
        <v>1569.1841973828421</v>
      </c>
    </row>
    <row r="126" spans="1:4" ht="21.95" customHeight="1" x14ac:dyDescent="0.25">
      <c r="A126" s="286" t="s">
        <v>309</v>
      </c>
      <c r="B126" s="286"/>
      <c r="C126" s="286"/>
      <c r="D126" s="63">
        <f>D124+D125</f>
        <v>6092.1268839569157</v>
      </c>
    </row>
    <row r="127" spans="1:4" ht="21.95" customHeight="1" x14ac:dyDescent="0.25">
      <c r="A127" s="103"/>
      <c r="B127" s="68"/>
      <c r="C127" s="69"/>
      <c r="D127" s="104"/>
    </row>
    <row r="128" spans="1:4" ht="21.95" customHeight="1" x14ac:dyDescent="0.25">
      <c r="A128" s="218" t="s">
        <v>311</v>
      </c>
      <c r="B128" s="219"/>
      <c r="C128" s="219"/>
      <c r="D128" s="218"/>
    </row>
    <row r="129" spans="1:4" ht="21.95" customHeight="1" x14ac:dyDescent="0.25">
      <c r="A129" s="105" t="s">
        <v>185</v>
      </c>
      <c r="B129" s="222" t="s">
        <v>314</v>
      </c>
      <c r="C129" s="222"/>
      <c r="D129" s="66">
        <f>D126</f>
        <v>6092.1268839569157</v>
      </c>
    </row>
    <row r="130" spans="1:4" ht="21.95" customHeight="1" x14ac:dyDescent="0.25">
      <c r="A130" s="96" t="s">
        <v>186</v>
      </c>
      <c r="B130" s="222" t="s">
        <v>307</v>
      </c>
      <c r="C130" s="222"/>
      <c r="D130" s="67">
        <v>1</v>
      </c>
    </row>
    <row r="131" spans="1:4" ht="21.95" customHeight="1" x14ac:dyDescent="0.25">
      <c r="A131" s="96" t="s">
        <v>184</v>
      </c>
      <c r="B131" s="222" t="s">
        <v>312</v>
      </c>
      <c r="C131" s="222"/>
      <c r="D131" s="66">
        <f>D129*D130</f>
        <v>6092.1268839569157</v>
      </c>
    </row>
    <row r="132" spans="1:4" ht="21.95" customHeight="1" x14ac:dyDescent="0.25">
      <c r="A132" s="96" t="s">
        <v>166</v>
      </c>
      <c r="B132" s="222" t="s">
        <v>308</v>
      </c>
      <c r="C132" s="222"/>
      <c r="D132" s="67">
        <f>D19</f>
        <v>1</v>
      </c>
    </row>
    <row r="133" spans="1:4" ht="21.95" customHeight="1" x14ac:dyDescent="0.25">
      <c r="A133" s="106" t="s">
        <v>168</v>
      </c>
      <c r="B133" s="222" t="s">
        <v>313</v>
      </c>
      <c r="C133" s="222"/>
      <c r="D133" s="66">
        <f>D131*D132</f>
        <v>6092.1268839569157</v>
      </c>
    </row>
    <row r="134" spans="1:4" ht="21.95" customHeight="1" x14ac:dyDescent="0.25">
      <c r="A134" s="220" t="s">
        <v>310</v>
      </c>
      <c r="B134" s="221"/>
      <c r="C134" s="221"/>
      <c r="D134" s="211">
        <f>D133*12</f>
        <v>73105.522607482984</v>
      </c>
    </row>
    <row r="135" spans="1:4" ht="24.95" customHeight="1" x14ac:dyDescent="0.25">
      <c r="A135" s="23"/>
      <c r="B135" s="24"/>
    </row>
  </sheetData>
  <mergeCells count="86">
    <mergeCell ref="A126:C126"/>
    <mergeCell ref="A109:A114"/>
    <mergeCell ref="A115:B115"/>
    <mergeCell ref="A117:D117"/>
    <mergeCell ref="A118:C118"/>
    <mergeCell ref="B119:C119"/>
    <mergeCell ref="B120:C120"/>
    <mergeCell ref="B121:C121"/>
    <mergeCell ref="B122:C122"/>
    <mergeCell ref="B123:C123"/>
    <mergeCell ref="A124:C124"/>
    <mergeCell ref="B125:C125"/>
    <mergeCell ref="A106:B106"/>
    <mergeCell ref="B92:C92"/>
    <mergeCell ref="B93:C93"/>
    <mergeCell ref="A94:C94"/>
    <mergeCell ref="A96:D96"/>
    <mergeCell ref="A97:C97"/>
    <mergeCell ref="B98:C98"/>
    <mergeCell ref="B99:C99"/>
    <mergeCell ref="B100:C100"/>
    <mergeCell ref="B101:C101"/>
    <mergeCell ref="A103:C103"/>
    <mergeCell ref="A105:D105"/>
    <mergeCell ref="A91:D91"/>
    <mergeCell ref="B67:C67"/>
    <mergeCell ref="B68:C68"/>
    <mergeCell ref="A69:C69"/>
    <mergeCell ref="A71:D71"/>
    <mergeCell ref="A72:B72"/>
    <mergeCell ref="A78:B78"/>
    <mergeCell ref="A80:D80"/>
    <mergeCell ref="A81:B81"/>
    <mergeCell ref="A87:B87"/>
    <mergeCell ref="A88:B88"/>
    <mergeCell ref="A90:B90"/>
    <mergeCell ref="B66:C66"/>
    <mergeCell ref="B53:C53"/>
    <mergeCell ref="B54:C54"/>
    <mergeCell ref="B56:C56"/>
    <mergeCell ref="B57:C57"/>
    <mergeCell ref="B58:C58"/>
    <mergeCell ref="B59:C59"/>
    <mergeCell ref="A60:C60"/>
    <mergeCell ref="A61:B61"/>
    <mergeCell ref="A63:B63"/>
    <mergeCell ref="A64:D64"/>
    <mergeCell ref="B65:C65"/>
    <mergeCell ref="B55:C55"/>
    <mergeCell ref="B16:C16"/>
    <mergeCell ref="B17:C17"/>
    <mergeCell ref="A50:B50"/>
    <mergeCell ref="B19:C19"/>
    <mergeCell ref="A21:D21"/>
    <mergeCell ref="A22:C22"/>
    <mergeCell ref="B23:C23"/>
    <mergeCell ref="A31:C31"/>
    <mergeCell ref="A33:D33"/>
    <mergeCell ref="A34:B34"/>
    <mergeCell ref="A37:B37"/>
    <mergeCell ref="A39:B39"/>
    <mergeCell ref="A40:B40"/>
    <mergeCell ref="A49:B49"/>
    <mergeCell ref="C4:D4"/>
    <mergeCell ref="A1:D1"/>
    <mergeCell ref="C2:D2"/>
    <mergeCell ref="C3:D3"/>
    <mergeCell ref="B18:C18"/>
    <mergeCell ref="C5:D5"/>
    <mergeCell ref="C8:D8"/>
    <mergeCell ref="A11:D11"/>
    <mergeCell ref="B12:C12"/>
    <mergeCell ref="C7:D7"/>
    <mergeCell ref="C9:D9"/>
    <mergeCell ref="C10:D10"/>
    <mergeCell ref="C6:D6"/>
    <mergeCell ref="B13:C13"/>
    <mergeCell ref="B14:C14"/>
    <mergeCell ref="B15:C15"/>
    <mergeCell ref="A128:D128"/>
    <mergeCell ref="A134:C134"/>
    <mergeCell ref="B129:C129"/>
    <mergeCell ref="B130:C130"/>
    <mergeCell ref="B131:C131"/>
    <mergeCell ref="B132:C132"/>
    <mergeCell ref="B133:C133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  <rowBreaks count="2" manualBreakCount="2">
    <brk id="49" max="10" man="1"/>
    <brk id="9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133"/>
  <sheetViews>
    <sheetView view="pageBreakPreview" topLeftCell="C118" zoomScale="90" zoomScaleNormal="100" zoomScaleSheetLayoutView="90" workbookViewId="0">
      <selection activeCell="A52" sqref="A52"/>
    </sheetView>
  </sheetViews>
  <sheetFormatPr defaultRowHeight="24.95" customHeight="1" x14ac:dyDescent="0.25"/>
  <cols>
    <col min="1" max="1" width="12.85546875" style="12" customWidth="1"/>
    <col min="2" max="2" width="72.5703125" style="10" customWidth="1"/>
    <col min="3" max="3" width="31.42578125" style="12" customWidth="1"/>
    <col min="4" max="4" width="32.85546875" style="13" customWidth="1"/>
    <col min="5" max="5" width="9.140625" style="10"/>
    <col min="6" max="6" width="11.7109375" style="10" bestFit="1" customWidth="1"/>
    <col min="7" max="221" width="9.140625" style="10"/>
    <col min="222" max="222" width="1.85546875" style="10" customWidth="1"/>
    <col min="223" max="223" width="7.28515625" style="10" customWidth="1"/>
    <col min="224" max="224" width="9.85546875" style="10" customWidth="1"/>
    <col min="225" max="225" width="12.7109375" style="10" customWidth="1"/>
    <col min="226" max="226" width="11.140625" style="10" customWidth="1"/>
    <col min="227" max="227" width="10.85546875" style="10" customWidth="1"/>
    <col min="228" max="228" width="11.5703125" style="10" customWidth="1"/>
    <col min="229" max="229" width="13.42578125" style="10" customWidth="1"/>
    <col min="230" max="230" width="11.140625" style="10" customWidth="1"/>
    <col min="231" max="231" width="11.28515625" style="10" bestFit="1" customWidth="1"/>
    <col min="232" max="232" width="11.5703125" style="10" customWidth="1"/>
    <col min="233" max="233" width="8.85546875" style="10" customWidth="1"/>
    <col min="234" max="234" width="9.85546875" style="10" bestFit="1" customWidth="1"/>
    <col min="235" max="235" width="9.140625" style="10"/>
    <col min="236" max="236" width="9.5703125" style="10" bestFit="1" customWidth="1"/>
    <col min="237" max="477" width="9.140625" style="10"/>
    <col min="478" max="478" width="1.85546875" style="10" customWidth="1"/>
    <col min="479" max="479" width="7.28515625" style="10" customWidth="1"/>
    <col min="480" max="480" width="9.85546875" style="10" customWidth="1"/>
    <col min="481" max="481" width="12.7109375" style="10" customWidth="1"/>
    <col min="482" max="482" width="11.140625" style="10" customWidth="1"/>
    <col min="483" max="483" width="10.85546875" style="10" customWidth="1"/>
    <col min="484" max="484" width="11.5703125" style="10" customWidth="1"/>
    <col min="485" max="485" width="13.42578125" style="10" customWidth="1"/>
    <col min="486" max="486" width="11.140625" style="10" customWidth="1"/>
    <col min="487" max="487" width="11.28515625" style="10" bestFit="1" customWidth="1"/>
    <col min="488" max="488" width="11.5703125" style="10" customWidth="1"/>
    <col min="489" max="489" width="8.85546875" style="10" customWidth="1"/>
    <col min="490" max="490" width="9.85546875" style="10" bestFit="1" customWidth="1"/>
    <col min="491" max="491" width="9.140625" style="10"/>
    <col min="492" max="492" width="9.5703125" style="10" bestFit="1" customWidth="1"/>
    <col min="493" max="733" width="9.140625" style="10"/>
    <col min="734" max="734" width="1.85546875" style="10" customWidth="1"/>
    <col min="735" max="735" width="7.28515625" style="10" customWidth="1"/>
    <col min="736" max="736" width="9.85546875" style="10" customWidth="1"/>
    <col min="737" max="737" width="12.7109375" style="10" customWidth="1"/>
    <col min="738" max="738" width="11.140625" style="10" customWidth="1"/>
    <col min="739" max="739" width="10.85546875" style="10" customWidth="1"/>
    <col min="740" max="740" width="11.5703125" style="10" customWidth="1"/>
    <col min="741" max="741" width="13.42578125" style="10" customWidth="1"/>
    <col min="742" max="742" width="11.140625" style="10" customWidth="1"/>
    <col min="743" max="743" width="11.28515625" style="10" bestFit="1" customWidth="1"/>
    <col min="744" max="744" width="11.5703125" style="10" customWidth="1"/>
    <col min="745" max="745" width="8.85546875" style="10" customWidth="1"/>
    <col min="746" max="746" width="9.85546875" style="10" bestFit="1" customWidth="1"/>
    <col min="747" max="747" width="9.140625" style="10"/>
    <col min="748" max="748" width="9.5703125" style="10" bestFit="1" customWidth="1"/>
    <col min="749" max="989" width="9.140625" style="10"/>
    <col min="990" max="990" width="1.85546875" style="10" customWidth="1"/>
    <col min="991" max="991" width="7.28515625" style="10" customWidth="1"/>
    <col min="992" max="992" width="9.85546875" style="10" customWidth="1"/>
    <col min="993" max="993" width="12.7109375" style="10" customWidth="1"/>
    <col min="994" max="994" width="11.140625" style="10" customWidth="1"/>
    <col min="995" max="995" width="10.85546875" style="10" customWidth="1"/>
    <col min="996" max="996" width="11.5703125" style="10" customWidth="1"/>
    <col min="997" max="997" width="13.42578125" style="10" customWidth="1"/>
    <col min="998" max="998" width="11.140625" style="10" customWidth="1"/>
    <col min="999" max="999" width="11.28515625" style="10" bestFit="1" customWidth="1"/>
    <col min="1000" max="1000" width="11.5703125" style="10" customWidth="1"/>
    <col min="1001" max="1001" width="8.85546875" style="10" customWidth="1"/>
    <col min="1002" max="1002" width="9.85546875" style="10" bestFit="1" customWidth="1"/>
    <col min="1003" max="1003" width="9.140625" style="10"/>
    <col min="1004" max="1004" width="9.5703125" style="10" bestFit="1" customWidth="1"/>
    <col min="1005" max="1245" width="9.140625" style="10"/>
    <col min="1246" max="1246" width="1.85546875" style="10" customWidth="1"/>
    <col min="1247" max="1247" width="7.28515625" style="10" customWidth="1"/>
    <col min="1248" max="1248" width="9.85546875" style="10" customWidth="1"/>
    <col min="1249" max="1249" width="12.7109375" style="10" customWidth="1"/>
    <col min="1250" max="1250" width="11.140625" style="10" customWidth="1"/>
    <col min="1251" max="1251" width="10.85546875" style="10" customWidth="1"/>
    <col min="1252" max="1252" width="11.5703125" style="10" customWidth="1"/>
    <col min="1253" max="1253" width="13.42578125" style="10" customWidth="1"/>
    <col min="1254" max="1254" width="11.140625" style="10" customWidth="1"/>
    <col min="1255" max="1255" width="11.28515625" style="10" bestFit="1" customWidth="1"/>
    <col min="1256" max="1256" width="11.5703125" style="10" customWidth="1"/>
    <col min="1257" max="1257" width="8.85546875" style="10" customWidth="1"/>
    <col min="1258" max="1258" width="9.85546875" style="10" bestFit="1" customWidth="1"/>
    <col min="1259" max="1259" width="9.140625" style="10"/>
    <col min="1260" max="1260" width="9.5703125" style="10" bestFit="1" customWidth="1"/>
    <col min="1261" max="1501" width="9.140625" style="10"/>
    <col min="1502" max="1502" width="1.85546875" style="10" customWidth="1"/>
    <col min="1503" max="1503" width="7.28515625" style="10" customWidth="1"/>
    <col min="1504" max="1504" width="9.85546875" style="10" customWidth="1"/>
    <col min="1505" max="1505" width="12.7109375" style="10" customWidth="1"/>
    <col min="1506" max="1506" width="11.140625" style="10" customWidth="1"/>
    <col min="1507" max="1507" width="10.85546875" style="10" customWidth="1"/>
    <col min="1508" max="1508" width="11.5703125" style="10" customWidth="1"/>
    <col min="1509" max="1509" width="13.42578125" style="10" customWidth="1"/>
    <col min="1510" max="1510" width="11.140625" style="10" customWidth="1"/>
    <col min="1511" max="1511" width="11.28515625" style="10" bestFit="1" customWidth="1"/>
    <col min="1512" max="1512" width="11.5703125" style="10" customWidth="1"/>
    <col min="1513" max="1513" width="8.85546875" style="10" customWidth="1"/>
    <col min="1514" max="1514" width="9.85546875" style="10" bestFit="1" customWidth="1"/>
    <col min="1515" max="1515" width="9.140625" style="10"/>
    <col min="1516" max="1516" width="9.5703125" style="10" bestFit="1" customWidth="1"/>
    <col min="1517" max="1757" width="9.140625" style="10"/>
    <col min="1758" max="1758" width="1.85546875" style="10" customWidth="1"/>
    <col min="1759" max="1759" width="7.28515625" style="10" customWidth="1"/>
    <col min="1760" max="1760" width="9.85546875" style="10" customWidth="1"/>
    <col min="1761" max="1761" width="12.7109375" style="10" customWidth="1"/>
    <col min="1762" max="1762" width="11.140625" style="10" customWidth="1"/>
    <col min="1763" max="1763" width="10.85546875" style="10" customWidth="1"/>
    <col min="1764" max="1764" width="11.5703125" style="10" customWidth="1"/>
    <col min="1765" max="1765" width="13.42578125" style="10" customWidth="1"/>
    <col min="1766" max="1766" width="11.140625" style="10" customWidth="1"/>
    <col min="1767" max="1767" width="11.28515625" style="10" bestFit="1" customWidth="1"/>
    <col min="1768" max="1768" width="11.5703125" style="10" customWidth="1"/>
    <col min="1769" max="1769" width="8.85546875" style="10" customWidth="1"/>
    <col min="1770" max="1770" width="9.85546875" style="10" bestFit="1" customWidth="1"/>
    <col min="1771" max="1771" width="9.140625" style="10"/>
    <col min="1772" max="1772" width="9.5703125" style="10" bestFit="1" customWidth="1"/>
    <col min="1773" max="2013" width="9.140625" style="10"/>
    <col min="2014" max="2014" width="1.85546875" style="10" customWidth="1"/>
    <col min="2015" max="2015" width="7.28515625" style="10" customWidth="1"/>
    <col min="2016" max="2016" width="9.85546875" style="10" customWidth="1"/>
    <col min="2017" max="2017" width="12.7109375" style="10" customWidth="1"/>
    <col min="2018" max="2018" width="11.140625" style="10" customWidth="1"/>
    <col min="2019" max="2019" width="10.85546875" style="10" customWidth="1"/>
    <col min="2020" max="2020" width="11.5703125" style="10" customWidth="1"/>
    <col min="2021" max="2021" width="13.42578125" style="10" customWidth="1"/>
    <col min="2022" max="2022" width="11.140625" style="10" customWidth="1"/>
    <col min="2023" max="2023" width="11.28515625" style="10" bestFit="1" customWidth="1"/>
    <col min="2024" max="2024" width="11.5703125" style="10" customWidth="1"/>
    <col min="2025" max="2025" width="8.85546875" style="10" customWidth="1"/>
    <col min="2026" max="2026" width="9.85546875" style="10" bestFit="1" customWidth="1"/>
    <col min="2027" max="2027" width="9.140625" style="10"/>
    <col min="2028" max="2028" width="9.5703125" style="10" bestFit="1" customWidth="1"/>
    <col min="2029" max="2269" width="9.140625" style="10"/>
    <col min="2270" max="2270" width="1.85546875" style="10" customWidth="1"/>
    <col min="2271" max="2271" width="7.28515625" style="10" customWidth="1"/>
    <col min="2272" max="2272" width="9.85546875" style="10" customWidth="1"/>
    <col min="2273" max="2273" width="12.7109375" style="10" customWidth="1"/>
    <col min="2274" max="2274" width="11.140625" style="10" customWidth="1"/>
    <col min="2275" max="2275" width="10.85546875" style="10" customWidth="1"/>
    <col min="2276" max="2276" width="11.5703125" style="10" customWidth="1"/>
    <col min="2277" max="2277" width="13.42578125" style="10" customWidth="1"/>
    <col min="2278" max="2278" width="11.140625" style="10" customWidth="1"/>
    <col min="2279" max="2279" width="11.28515625" style="10" bestFit="1" customWidth="1"/>
    <col min="2280" max="2280" width="11.5703125" style="10" customWidth="1"/>
    <col min="2281" max="2281" width="8.85546875" style="10" customWidth="1"/>
    <col min="2282" max="2282" width="9.85546875" style="10" bestFit="1" customWidth="1"/>
    <col min="2283" max="2283" width="9.140625" style="10"/>
    <col min="2284" max="2284" width="9.5703125" style="10" bestFit="1" customWidth="1"/>
    <col min="2285" max="2525" width="9.140625" style="10"/>
    <col min="2526" max="2526" width="1.85546875" style="10" customWidth="1"/>
    <col min="2527" max="2527" width="7.28515625" style="10" customWidth="1"/>
    <col min="2528" max="2528" width="9.85546875" style="10" customWidth="1"/>
    <col min="2529" max="2529" width="12.7109375" style="10" customWidth="1"/>
    <col min="2530" max="2530" width="11.140625" style="10" customWidth="1"/>
    <col min="2531" max="2531" width="10.85546875" style="10" customWidth="1"/>
    <col min="2532" max="2532" width="11.5703125" style="10" customWidth="1"/>
    <col min="2533" max="2533" width="13.42578125" style="10" customWidth="1"/>
    <col min="2534" max="2534" width="11.140625" style="10" customWidth="1"/>
    <col min="2535" max="2535" width="11.28515625" style="10" bestFit="1" customWidth="1"/>
    <col min="2536" max="2536" width="11.5703125" style="10" customWidth="1"/>
    <col min="2537" max="2537" width="8.85546875" style="10" customWidth="1"/>
    <col min="2538" max="2538" width="9.85546875" style="10" bestFit="1" customWidth="1"/>
    <col min="2539" max="2539" width="9.140625" style="10"/>
    <col min="2540" max="2540" width="9.5703125" style="10" bestFit="1" customWidth="1"/>
    <col min="2541" max="2781" width="9.140625" style="10"/>
    <col min="2782" max="2782" width="1.85546875" style="10" customWidth="1"/>
    <col min="2783" max="2783" width="7.28515625" style="10" customWidth="1"/>
    <col min="2784" max="2784" width="9.85546875" style="10" customWidth="1"/>
    <col min="2785" max="2785" width="12.7109375" style="10" customWidth="1"/>
    <col min="2786" max="2786" width="11.140625" style="10" customWidth="1"/>
    <col min="2787" max="2787" width="10.85546875" style="10" customWidth="1"/>
    <col min="2788" max="2788" width="11.5703125" style="10" customWidth="1"/>
    <col min="2789" max="2789" width="13.42578125" style="10" customWidth="1"/>
    <col min="2790" max="2790" width="11.140625" style="10" customWidth="1"/>
    <col min="2791" max="2791" width="11.28515625" style="10" bestFit="1" customWidth="1"/>
    <col min="2792" max="2792" width="11.5703125" style="10" customWidth="1"/>
    <col min="2793" max="2793" width="8.85546875" style="10" customWidth="1"/>
    <col min="2794" max="2794" width="9.85546875" style="10" bestFit="1" customWidth="1"/>
    <col min="2795" max="2795" width="9.140625" style="10"/>
    <col min="2796" max="2796" width="9.5703125" style="10" bestFit="1" customWidth="1"/>
    <col min="2797" max="3037" width="9.140625" style="10"/>
    <col min="3038" max="3038" width="1.85546875" style="10" customWidth="1"/>
    <col min="3039" max="3039" width="7.28515625" style="10" customWidth="1"/>
    <col min="3040" max="3040" width="9.85546875" style="10" customWidth="1"/>
    <col min="3041" max="3041" width="12.7109375" style="10" customWidth="1"/>
    <col min="3042" max="3042" width="11.140625" style="10" customWidth="1"/>
    <col min="3043" max="3043" width="10.85546875" style="10" customWidth="1"/>
    <col min="3044" max="3044" width="11.5703125" style="10" customWidth="1"/>
    <col min="3045" max="3045" width="13.42578125" style="10" customWidth="1"/>
    <col min="3046" max="3046" width="11.140625" style="10" customWidth="1"/>
    <col min="3047" max="3047" width="11.28515625" style="10" bestFit="1" customWidth="1"/>
    <col min="3048" max="3048" width="11.5703125" style="10" customWidth="1"/>
    <col min="3049" max="3049" width="8.85546875" style="10" customWidth="1"/>
    <col min="3050" max="3050" width="9.85546875" style="10" bestFit="1" customWidth="1"/>
    <col min="3051" max="3051" width="9.140625" style="10"/>
    <col min="3052" max="3052" width="9.5703125" style="10" bestFit="1" customWidth="1"/>
    <col min="3053" max="3293" width="9.140625" style="10"/>
    <col min="3294" max="3294" width="1.85546875" style="10" customWidth="1"/>
    <col min="3295" max="3295" width="7.28515625" style="10" customWidth="1"/>
    <col min="3296" max="3296" width="9.85546875" style="10" customWidth="1"/>
    <col min="3297" max="3297" width="12.7109375" style="10" customWidth="1"/>
    <col min="3298" max="3298" width="11.140625" style="10" customWidth="1"/>
    <col min="3299" max="3299" width="10.85546875" style="10" customWidth="1"/>
    <col min="3300" max="3300" width="11.5703125" style="10" customWidth="1"/>
    <col min="3301" max="3301" width="13.42578125" style="10" customWidth="1"/>
    <col min="3302" max="3302" width="11.140625" style="10" customWidth="1"/>
    <col min="3303" max="3303" width="11.28515625" style="10" bestFit="1" customWidth="1"/>
    <col min="3304" max="3304" width="11.5703125" style="10" customWidth="1"/>
    <col min="3305" max="3305" width="8.85546875" style="10" customWidth="1"/>
    <col min="3306" max="3306" width="9.85546875" style="10" bestFit="1" customWidth="1"/>
    <col min="3307" max="3307" width="9.140625" style="10"/>
    <col min="3308" max="3308" width="9.5703125" style="10" bestFit="1" customWidth="1"/>
    <col min="3309" max="3549" width="9.140625" style="10"/>
    <col min="3550" max="3550" width="1.85546875" style="10" customWidth="1"/>
    <col min="3551" max="3551" width="7.28515625" style="10" customWidth="1"/>
    <col min="3552" max="3552" width="9.85546875" style="10" customWidth="1"/>
    <col min="3553" max="3553" width="12.7109375" style="10" customWidth="1"/>
    <col min="3554" max="3554" width="11.140625" style="10" customWidth="1"/>
    <col min="3555" max="3555" width="10.85546875" style="10" customWidth="1"/>
    <col min="3556" max="3556" width="11.5703125" style="10" customWidth="1"/>
    <col min="3557" max="3557" width="13.42578125" style="10" customWidth="1"/>
    <col min="3558" max="3558" width="11.140625" style="10" customWidth="1"/>
    <col min="3559" max="3559" width="11.28515625" style="10" bestFit="1" customWidth="1"/>
    <col min="3560" max="3560" width="11.5703125" style="10" customWidth="1"/>
    <col min="3561" max="3561" width="8.85546875" style="10" customWidth="1"/>
    <col min="3562" max="3562" width="9.85546875" style="10" bestFit="1" customWidth="1"/>
    <col min="3563" max="3563" width="9.140625" style="10"/>
    <col min="3564" max="3564" width="9.5703125" style="10" bestFit="1" customWidth="1"/>
    <col min="3565" max="3805" width="9.140625" style="10"/>
    <col min="3806" max="3806" width="1.85546875" style="10" customWidth="1"/>
    <col min="3807" max="3807" width="7.28515625" style="10" customWidth="1"/>
    <col min="3808" max="3808" width="9.85546875" style="10" customWidth="1"/>
    <col min="3809" max="3809" width="12.7109375" style="10" customWidth="1"/>
    <col min="3810" max="3810" width="11.140625" style="10" customWidth="1"/>
    <col min="3811" max="3811" width="10.85546875" style="10" customWidth="1"/>
    <col min="3812" max="3812" width="11.5703125" style="10" customWidth="1"/>
    <col min="3813" max="3813" width="13.42578125" style="10" customWidth="1"/>
    <col min="3814" max="3814" width="11.140625" style="10" customWidth="1"/>
    <col min="3815" max="3815" width="11.28515625" style="10" bestFit="1" customWidth="1"/>
    <col min="3816" max="3816" width="11.5703125" style="10" customWidth="1"/>
    <col min="3817" max="3817" width="8.85546875" style="10" customWidth="1"/>
    <col min="3818" max="3818" width="9.85546875" style="10" bestFit="1" customWidth="1"/>
    <col min="3819" max="3819" width="9.140625" style="10"/>
    <col min="3820" max="3820" width="9.5703125" style="10" bestFit="1" customWidth="1"/>
    <col min="3821" max="4061" width="9.140625" style="10"/>
    <col min="4062" max="4062" width="1.85546875" style="10" customWidth="1"/>
    <col min="4063" max="4063" width="7.28515625" style="10" customWidth="1"/>
    <col min="4064" max="4064" width="9.85546875" style="10" customWidth="1"/>
    <col min="4065" max="4065" width="12.7109375" style="10" customWidth="1"/>
    <col min="4066" max="4066" width="11.140625" style="10" customWidth="1"/>
    <col min="4067" max="4067" width="10.85546875" style="10" customWidth="1"/>
    <col min="4068" max="4068" width="11.5703125" style="10" customWidth="1"/>
    <col min="4069" max="4069" width="13.42578125" style="10" customWidth="1"/>
    <col min="4070" max="4070" width="11.140625" style="10" customWidth="1"/>
    <col min="4071" max="4071" width="11.28515625" style="10" bestFit="1" customWidth="1"/>
    <col min="4072" max="4072" width="11.5703125" style="10" customWidth="1"/>
    <col min="4073" max="4073" width="8.85546875" style="10" customWidth="1"/>
    <col min="4074" max="4074" width="9.85546875" style="10" bestFit="1" customWidth="1"/>
    <col min="4075" max="4075" width="9.140625" style="10"/>
    <col min="4076" max="4076" width="9.5703125" style="10" bestFit="1" customWidth="1"/>
    <col min="4077" max="4317" width="9.140625" style="10"/>
    <col min="4318" max="4318" width="1.85546875" style="10" customWidth="1"/>
    <col min="4319" max="4319" width="7.28515625" style="10" customWidth="1"/>
    <col min="4320" max="4320" width="9.85546875" style="10" customWidth="1"/>
    <col min="4321" max="4321" width="12.7109375" style="10" customWidth="1"/>
    <col min="4322" max="4322" width="11.140625" style="10" customWidth="1"/>
    <col min="4323" max="4323" width="10.85546875" style="10" customWidth="1"/>
    <col min="4324" max="4324" width="11.5703125" style="10" customWidth="1"/>
    <col min="4325" max="4325" width="13.42578125" style="10" customWidth="1"/>
    <col min="4326" max="4326" width="11.140625" style="10" customWidth="1"/>
    <col min="4327" max="4327" width="11.28515625" style="10" bestFit="1" customWidth="1"/>
    <col min="4328" max="4328" width="11.5703125" style="10" customWidth="1"/>
    <col min="4329" max="4329" width="8.85546875" style="10" customWidth="1"/>
    <col min="4330" max="4330" width="9.85546875" style="10" bestFit="1" customWidth="1"/>
    <col min="4331" max="4331" width="9.140625" style="10"/>
    <col min="4332" max="4332" width="9.5703125" style="10" bestFit="1" customWidth="1"/>
    <col min="4333" max="4573" width="9.140625" style="10"/>
    <col min="4574" max="4574" width="1.85546875" style="10" customWidth="1"/>
    <col min="4575" max="4575" width="7.28515625" style="10" customWidth="1"/>
    <col min="4576" max="4576" width="9.85546875" style="10" customWidth="1"/>
    <col min="4577" max="4577" width="12.7109375" style="10" customWidth="1"/>
    <col min="4578" max="4578" width="11.140625" style="10" customWidth="1"/>
    <col min="4579" max="4579" width="10.85546875" style="10" customWidth="1"/>
    <col min="4580" max="4580" width="11.5703125" style="10" customWidth="1"/>
    <col min="4581" max="4581" width="13.42578125" style="10" customWidth="1"/>
    <col min="4582" max="4582" width="11.140625" style="10" customWidth="1"/>
    <col min="4583" max="4583" width="11.28515625" style="10" bestFit="1" customWidth="1"/>
    <col min="4584" max="4584" width="11.5703125" style="10" customWidth="1"/>
    <col min="4585" max="4585" width="8.85546875" style="10" customWidth="1"/>
    <col min="4586" max="4586" width="9.85546875" style="10" bestFit="1" customWidth="1"/>
    <col min="4587" max="4587" width="9.140625" style="10"/>
    <col min="4588" max="4588" width="9.5703125" style="10" bestFit="1" customWidth="1"/>
    <col min="4589" max="4829" width="9.140625" style="10"/>
    <col min="4830" max="4830" width="1.85546875" style="10" customWidth="1"/>
    <col min="4831" max="4831" width="7.28515625" style="10" customWidth="1"/>
    <col min="4832" max="4832" width="9.85546875" style="10" customWidth="1"/>
    <col min="4833" max="4833" width="12.7109375" style="10" customWidth="1"/>
    <col min="4834" max="4834" width="11.140625" style="10" customWidth="1"/>
    <col min="4835" max="4835" width="10.85546875" style="10" customWidth="1"/>
    <col min="4836" max="4836" width="11.5703125" style="10" customWidth="1"/>
    <col min="4837" max="4837" width="13.42578125" style="10" customWidth="1"/>
    <col min="4838" max="4838" width="11.140625" style="10" customWidth="1"/>
    <col min="4839" max="4839" width="11.28515625" style="10" bestFit="1" customWidth="1"/>
    <col min="4840" max="4840" width="11.5703125" style="10" customWidth="1"/>
    <col min="4841" max="4841" width="8.85546875" style="10" customWidth="1"/>
    <col min="4842" max="4842" width="9.85546875" style="10" bestFit="1" customWidth="1"/>
    <col min="4843" max="4843" width="9.140625" style="10"/>
    <col min="4844" max="4844" width="9.5703125" style="10" bestFit="1" customWidth="1"/>
    <col min="4845" max="5085" width="9.140625" style="10"/>
    <col min="5086" max="5086" width="1.85546875" style="10" customWidth="1"/>
    <col min="5087" max="5087" width="7.28515625" style="10" customWidth="1"/>
    <col min="5088" max="5088" width="9.85546875" style="10" customWidth="1"/>
    <col min="5089" max="5089" width="12.7109375" style="10" customWidth="1"/>
    <col min="5090" max="5090" width="11.140625" style="10" customWidth="1"/>
    <col min="5091" max="5091" width="10.85546875" style="10" customWidth="1"/>
    <col min="5092" max="5092" width="11.5703125" style="10" customWidth="1"/>
    <col min="5093" max="5093" width="13.42578125" style="10" customWidth="1"/>
    <col min="5094" max="5094" width="11.140625" style="10" customWidth="1"/>
    <col min="5095" max="5095" width="11.28515625" style="10" bestFit="1" customWidth="1"/>
    <col min="5096" max="5096" width="11.5703125" style="10" customWidth="1"/>
    <col min="5097" max="5097" width="8.85546875" style="10" customWidth="1"/>
    <col min="5098" max="5098" width="9.85546875" style="10" bestFit="1" customWidth="1"/>
    <col min="5099" max="5099" width="9.140625" style="10"/>
    <col min="5100" max="5100" width="9.5703125" style="10" bestFit="1" customWidth="1"/>
    <col min="5101" max="5341" width="9.140625" style="10"/>
    <col min="5342" max="5342" width="1.85546875" style="10" customWidth="1"/>
    <col min="5343" max="5343" width="7.28515625" style="10" customWidth="1"/>
    <col min="5344" max="5344" width="9.85546875" style="10" customWidth="1"/>
    <col min="5345" max="5345" width="12.7109375" style="10" customWidth="1"/>
    <col min="5346" max="5346" width="11.140625" style="10" customWidth="1"/>
    <col min="5347" max="5347" width="10.85546875" style="10" customWidth="1"/>
    <col min="5348" max="5348" width="11.5703125" style="10" customWidth="1"/>
    <col min="5349" max="5349" width="13.42578125" style="10" customWidth="1"/>
    <col min="5350" max="5350" width="11.140625" style="10" customWidth="1"/>
    <col min="5351" max="5351" width="11.28515625" style="10" bestFit="1" customWidth="1"/>
    <col min="5352" max="5352" width="11.5703125" style="10" customWidth="1"/>
    <col min="5353" max="5353" width="8.85546875" style="10" customWidth="1"/>
    <col min="5354" max="5354" width="9.85546875" style="10" bestFit="1" customWidth="1"/>
    <col min="5355" max="5355" width="9.140625" style="10"/>
    <col min="5356" max="5356" width="9.5703125" style="10" bestFit="1" customWidth="1"/>
    <col min="5357" max="5597" width="9.140625" style="10"/>
    <col min="5598" max="5598" width="1.85546875" style="10" customWidth="1"/>
    <col min="5599" max="5599" width="7.28515625" style="10" customWidth="1"/>
    <col min="5600" max="5600" width="9.85546875" style="10" customWidth="1"/>
    <col min="5601" max="5601" width="12.7109375" style="10" customWidth="1"/>
    <col min="5602" max="5602" width="11.140625" style="10" customWidth="1"/>
    <col min="5603" max="5603" width="10.85546875" style="10" customWidth="1"/>
    <col min="5604" max="5604" width="11.5703125" style="10" customWidth="1"/>
    <col min="5605" max="5605" width="13.42578125" style="10" customWidth="1"/>
    <col min="5606" max="5606" width="11.140625" style="10" customWidth="1"/>
    <col min="5607" max="5607" width="11.28515625" style="10" bestFit="1" customWidth="1"/>
    <col min="5608" max="5608" width="11.5703125" style="10" customWidth="1"/>
    <col min="5609" max="5609" width="8.85546875" style="10" customWidth="1"/>
    <col min="5610" max="5610" width="9.85546875" style="10" bestFit="1" customWidth="1"/>
    <col min="5611" max="5611" width="9.140625" style="10"/>
    <col min="5612" max="5612" width="9.5703125" style="10" bestFit="1" customWidth="1"/>
    <col min="5613" max="5853" width="9.140625" style="10"/>
    <col min="5854" max="5854" width="1.85546875" style="10" customWidth="1"/>
    <col min="5855" max="5855" width="7.28515625" style="10" customWidth="1"/>
    <col min="5856" max="5856" width="9.85546875" style="10" customWidth="1"/>
    <col min="5857" max="5857" width="12.7109375" style="10" customWidth="1"/>
    <col min="5858" max="5858" width="11.140625" style="10" customWidth="1"/>
    <col min="5859" max="5859" width="10.85546875" style="10" customWidth="1"/>
    <col min="5860" max="5860" width="11.5703125" style="10" customWidth="1"/>
    <col min="5861" max="5861" width="13.42578125" style="10" customWidth="1"/>
    <col min="5862" max="5862" width="11.140625" style="10" customWidth="1"/>
    <col min="5863" max="5863" width="11.28515625" style="10" bestFit="1" customWidth="1"/>
    <col min="5864" max="5864" width="11.5703125" style="10" customWidth="1"/>
    <col min="5865" max="5865" width="8.85546875" style="10" customWidth="1"/>
    <col min="5866" max="5866" width="9.85546875" style="10" bestFit="1" customWidth="1"/>
    <col min="5867" max="5867" width="9.140625" style="10"/>
    <col min="5868" max="5868" width="9.5703125" style="10" bestFit="1" customWidth="1"/>
    <col min="5869" max="6109" width="9.140625" style="10"/>
    <col min="6110" max="6110" width="1.85546875" style="10" customWidth="1"/>
    <col min="6111" max="6111" width="7.28515625" style="10" customWidth="1"/>
    <col min="6112" max="6112" width="9.85546875" style="10" customWidth="1"/>
    <col min="6113" max="6113" width="12.7109375" style="10" customWidth="1"/>
    <col min="6114" max="6114" width="11.140625" style="10" customWidth="1"/>
    <col min="6115" max="6115" width="10.85546875" style="10" customWidth="1"/>
    <col min="6116" max="6116" width="11.5703125" style="10" customWidth="1"/>
    <col min="6117" max="6117" width="13.42578125" style="10" customWidth="1"/>
    <col min="6118" max="6118" width="11.140625" style="10" customWidth="1"/>
    <col min="6119" max="6119" width="11.28515625" style="10" bestFit="1" customWidth="1"/>
    <col min="6120" max="6120" width="11.5703125" style="10" customWidth="1"/>
    <col min="6121" max="6121" width="8.85546875" style="10" customWidth="1"/>
    <col min="6122" max="6122" width="9.85546875" style="10" bestFit="1" customWidth="1"/>
    <col min="6123" max="6123" width="9.140625" style="10"/>
    <col min="6124" max="6124" width="9.5703125" style="10" bestFit="1" customWidth="1"/>
    <col min="6125" max="6365" width="9.140625" style="10"/>
    <col min="6366" max="6366" width="1.85546875" style="10" customWidth="1"/>
    <col min="6367" max="6367" width="7.28515625" style="10" customWidth="1"/>
    <col min="6368" max="6368" width="9.85546875" style="10" customWidth="1"/>
    <col min="6369" max="6369" width="12.7109375" style="10" customWidth="1"/>
    <col min="6370" max="6370" width="11.140625" style="10" customWidth="1"/>
    <col min="6371" max="6371" width="10.85546875" style="10" customWidth="1"/>
    <col min="6372" max="6372" width="11.5703125" style="10" customWidth="1"/>
    <col min="6373" max="6373" width="13.42578125" style="10" customWidth="1"/>
    <col min="6374" max="6374" width="11.140625" style="10" customWidth="1"/>
    <col min="6375" max="6375" width="11.28515625" style="10" bestFit="1" customWidth="1"/>
    <col min="6376" max="6376" width="11.5703125" style="10" customWidth="1"/>
    <col min="6377" max="6377" width="8.85546875" style="10" customWidth="1"/>
    <col min="6378" max="6378" width="9.85546875" style="10" bestFit="1" customWidth="1"/>
    <col min="6379" max="6379" width="9.140625" style="10"/>
    <col min="6380" max="6380" width="9.5703125" style="10" bestFit="1" customWidth="1"/>
    <col min="6381" max="6621" width="9.140625" style="10"/>
    <col min="6622" max="6622" width="1.85546875" style="10" customWidth="1"/>
    <col min="6623" max="6623" width="7.28515625" style="10" customWidth="1"/>
    <col min="6624" max="6624" width="9.85546875" style="10" customWidth="1"/>
    <col min="6625" max="6625" width="12.7109375" style="10" customWidth="1"/>
    <col min="6626" max="6626" width="11.140625" style="10" customWidth="1"/>
    <col min="6627" max="6627" width="10.85546875" style="10" customWidth="1"/>
    <col min="6628" max="6628" width="11.5703125" style="10" customWidth="1"/>
    <col min="6629" max="6629" width="13.42578125" style="10" customWidth="1"/>
    <col min="6630" max="6630" width="11.140625" style="10" customWidth="1"/>
    <col min="6631" max="6631" width="11.28515625" style="10" bestFit="1" customWidth="1"/>
    <col min="6632" max="6632" width="11.5703125" style="10" customWidth="1"/>
    <col min="6633" max="6633" width="8.85546875" style="10" customWidth="1"/>
    <col min="6634" max="6634" width="9.85546875" style="10" bestFit="1" customWidth="1"/>
    <col min="6635" max="6635" width="9.140625" style="10"/>
    <col min="6636" max="6636" width="9.5703125" style="10" bestFit="1" customWidth="1"/>
    <col min="6637" max="6877" width="9.140625" style="10"/>
    <col min="6878" max="6878" width="1.85546875" style="10" customWidth="1"/>
    <col min="6879" max="6879" width="7.28515625" style="10" customWidth="1"/>
    <col min="6880" max="6880" width="9.85546875" style="10" customWidth="1"/>
    <col min="6881" max="6881" width="12.7109375" style="10" customWidth="1"/>
    <col min="6882" max="6882" width="11.140625" style="10" customWidth="1"/>
    <col min="6883" max="6883" width="10.85546875" style="10" customWidth="1"/>
    <col min="6884" max="6884" width="11.5703125" style="10" customWidth="1"/>
    <col min="6885" max="6885" width="13.42578125" style="10" customWidth="1"/>
    <col min="6886" max="6886" width="11.140625" style="10" customWidth="1"/>
    <col min="6887" max="6887" width="11.28515625" style="10" bestFit="1" customWidth="1"/>
    <col min="6888" max="6888" width="11.5703125" style="10" customWidth="1"/>
    <col min="6889" max="6889" width="8.85546875" style="10" customWidth="1"/>
    <col min="6890" max="6890" width="9.85546875" style="10" bestFit="1" customWidth="1"/>
    <col min="6891" max="6891" width="9.140625" style="10"/>
    <col min="6892" max="6892" width="9.5703125" style="10" bestFit="1" customWidth="1"/>
    <col min="6893" max="7133" width="9.140625" style="10"/>
    <col min="7134" max="7134" width="1.85546875" style="10" customWidth="1"/>
    <col min="7135" max="7135" width="7.28515625" style="10" customWidth="1"/>
    <col min="7136" max="7136" width="9.85546875" style="10" customWidth="1"/>
    <col min="7137" max="7137" width="12.7109375" style="10" customWidth="1"/>
    <col min="7138" max="7138" width="11.140625" style="10" customWidth="1"/>
    <col min="7139" max="7139" width="10.85546875" style="10" customWidth="1"/>
    <col min="7140" max="7140" width="11.5703125" style="10" customWidth="1"/>
    <col min="7141" max="7141" width="13.42578125" style="10" customWidth="1"/>
    <col min="7142" max="7142" width="11.140625" style="10" customWidth="1"/>
    <col min="7143" max="7143" width="11.28515625" style="10" bestFit="1" customWidth="1"/>
    <col min="7144" max="7144" width="11.5703125" style="10" customWidth="1"/>
    <col min="7145" max="7145" width="8.85546875" style="10" customWidth="1"/>
    <col min="7146" max="7146" width="9.85546875" style="10" bestFit="1" customWidth="1"/>
    <col min="7147" max="7147" width="9.140625" style="10"/>
    <col min="7148" max="7148" width="9.5703125" style="10" bestFit="1" customWidth="1"/>
    <col min="7149" max="7389" width="9.140625" style="10"/>
    <col min="7390" max="7390" width="1.85546875" style="10" customWidth="1"/>
    <col min="7391" max="7391" width="7.28515625" style="10" customWidth="1"/>
    <col min="7392" max="7392" width="9.85546875" style="10" customWidth="1"/>
    <col min="7393" max="7393" width="12.7109375" style="10" customWidth="1"/>
    <col min="7394" max="7394" width="11.140625" style="10" customWidth="1"/>
    <col min="7395" max="7395" width="10.85546875" style="10" customWidth="1"/>
    <col min="7396" max="7396" width="11.5703125" style="10" customWidth="1"/>
    <col min="7397" max="7397" width="13.42578125" style="10" customWidth="1"/>
    <col min="7398" max="7398" width="11.140625" style="10" customWidth="1"/>
    <col min="7399" max="7399" width="11.28515625" style="10" bestFit="1" customWidth="1"/>
    <col min="7400" max="7400" width="11.5703125" style="10" customWidth="1"/>
    <col min="7401" max="7401" width="8.85546875" style="10" customWidth="1"/>
    <col min="7402" max="7402" width="9.85546875" style="10" bestFit="1" customWidth="1"/>
    <col min="7403" max="7403" width="9.140625" style="10"/>
    <col min="7404" max="7404" width="9.5703125" style="10" bestFit="1" customWidth="1"/>
    <col min="7405" max="7645" width="9.140625" style="10"/>
    <col min="7646" max="7646" width="1.85546875" style="10" customWidth="1"/>
    <col min="7647" max="7647" width="7.28515625" style="10" customWidth="1"/>
    <col min="7648" max="7648" width="9.85546875" style="10" customWidth="1"/>
    <col min="7649" max="7649" width="12.7109375" style="10" customWidth="1"/>
    <col min="7650" max="7650" width="11.140625" style="10" customWidth="1"/>
    <col min="7651" max="7651" width="10.85546875" style="10" customWidth="1"/>
    <col min="7652" max="7652" width="11.5703125" style="10" customWidth="1"/>
    <col min="7653" max="7653" width="13.42578125" style="10" customWidth="1"/>
    <col min="7654" max="7654" width="11.140625" style="10" customWidth="1"/>
    <col min="7655" max="7655" width="11.28515625" style="10" bestFit="1" customWidth="1"/>
    <col min="7656" max="7656" width="11.5703125" style="10" customWidth="1"/>
    <col min="7657" max="7657" width="8.85546875" style="10" customWidth="1"/>
    <col min="7658" max="7658" width="9.85546875" style="10" bestFit="1" customWidth="1"/>
    <col min="7659" max="7659" width="9.140625" style="10"/>
    <col min="7660" max="7660" width="9.5703125" style="10" bestFit="1" customWidth="1"/>
    <col min="7661" max="7901" width="9.140625" style="10"/>
    <col min="7902" max="7902" width="1.85546875" style="10" customWidth="1"/>
    <col min="7903" max="7903" width="7.28515625" style="10" customWidth="1"/>
    <col min="7904" max="7904" width="9.85546875" style="10" customWidth="1"/>
    <col min="7905" max="7905" width="12.7109375" style="10" customWidth="1"/>
    <col min="7906" max="7906" width="11.140625" style="10" customWidth="1"/>
    <col min="7907" max="7907" width="10.85546875" style="10" customWidth="1"/>
    <col min="7908" max="7908" width="11.5703125" style="10" customWidth="1"/>
    <col min="7909" max="7909" width="13.42578125" style="10" customWidth="1"/>
    <col min="7910" max="7910" width="11.140625" style="10" customWidth="1"/>
    <col min="7911" max="7911" width="11.28515625" style="10" bestFit="1" customWidth="1"/>
    <col min="7912" max="7912" width="11.5703125" style="10" customWidth="1"/>
    <col min="7913" max="7913" width="8.85546875" style="10" customWidth="1"/>
    <col min="7914" max="7914" width="9.85546875" style="10" bestFit="1" customWidth="1"/>
    <col min="7915" max="7915" width="9.140625" style="10"/>
    <col min="7916" max="7916" width="9.5703125" style="10" bestFit="1" customWidth="1"/>
    <col min="7917" max="8157" width="9.140625" style="10"/>
    <col min="8158" max="8158" width="1.85546875" style="10" customWidth="1"/>
    <col min="8159" max="8159" width="7.28515625" style="10" customWidth="1"/>
    <col min="8160" max="8160" width="9.85546875" style="10" customWidth="1"/>
    <col min="8161" max="8161" width="12.7109375" style="10" customWidth="1"/>
    <col min="8162" max="8162" width="11.140625" style="10" customWidth="1"/>
    <col min="8163" max="8163" width="10.85546875" style="10" customWidth="1"/>
    <col min="8164" max="8164" width="11.5703125" style="10" customWidth="1"/>
    <col min="8165" max="8165" width="13.42578125" style="10" customWidth="1"/>
    <col min="8166" max="8166" width="11.140625" style="10" customWidth="1"/>
    <col min="8167" max="8167" width="11.28515625" style="10" bestFit="1" customWidth="1"/>
    <col min="8168" max="8168" width="11.5703125" style="10" customWidth="1"/>
    <col min="8169" max="8169" width="8.85546875" style="10" customWidth="1"/>
    <col min="8170" max="8170" width="9.85546875" style="10" bestFit="1" customWidth="1"/>
    <col min="8171" max="8171" width="9.140625" style="10"/>
    <col min="8172" max="8172" width="9.5703125" style="10" bestFit="1" customWidth="1"/>
    <col min="8173" max="8413" width="9.140625" style="10"/>
    <col min="8414" max="8414" width="1.85546875" style="10" customWidth="1"/>
    <col min="8415" max="8415" width="7.28515625" style="10" customWidth="1"/>
    <col min="8416" max="8416" width="9.85546875" style="10" customWidth="1"/>
    <col min="8417" max="8417" width="12.7109375" style="10" customWidth="1"/>
    <col min="8418" max="8418" width="11.140625" style="10" customWidth="1"/>
    <col min="8419" max="8419" width="10.85546875" style="10" customWidth="1"/>
    <col min="8420" max="8420" width="11.5703125" style="10" customWidth="1"/>
    <col min="8421" max="8421" width="13.42578125" style="10" customWidth="1"/>
    <col min="8422" max="8422" width="11.140625" style="10" customWidth="1"/>
    <col min="8423" max="8423" width="11.28515625" style="10" bestFit="1" customWidth="1"/>
    <col min="8424" max="8424" width="11.5703125" style="10" customWidth="1"/>
    <col min="8425" max="8425" width="8.85546875" style="10" customWidth="1"/>
    <col min="8426" max="8426" width="9.85546875" style="10" bestFit="1" customWidth="1"/>
    <col min="8427" max="8427" width="9.140625" style="10"/>
    <col min="8428" max="8428" width="9.5703125" style="10" bestFit="1" customWidth="1"/>
    <col min="8429" max="8669" width="9.140625" style="10"/>
    <col min="8670" max="8670" width="1.85546875" style="10" customWidth="1"/>
    <col min="8671" max="8671" width="7.28515625" style="10" customWidth="1"/>
    <col min="8672" max="8672" width="9.85546875" style="10" customWidth="1"/>
    <col min="8673" max="8673" width="12.7109375" style="10" customWidth="1"/>
    <col min="8674" max="8674" width="11.140625" style="10" customWidth="1"/>
    <col min="8675" max="8675" width="10.85546875" style="10" customWidth="1"/>
    <col min="8676" max="8676" width="11.5703125" style="10" customWidth="1"/>
    <col min="8677" max="8677" width="13.42578125" style="10" customWidth="1"/>
    <col min="8678" max="8678" width="11.140625" style="10" customWidth="1"/>
    <col min="8679" max="8679" width="11.28515625" style="10" bestFit="1" customWidth="1"/>
    <col min="8680" max="8680" width="11.5703125" style="10" customWidth="1"/>
    <col min="8681" max="8681" width="8.85546875" style="10" customWidth="1"/>
    <col min="8682" max="8682" width="9.85546875" style="10" bestFit="1" customWidth="1"/>
    <col min="8683" max="8683" width="9.140625" style="10"/>
    <col min="8684" max="8684" width="9.5703125" style="10" bestFit="1" customWidth="1"/>
    <col min="8685" max="8925" width="9.140625" style="10"/>
    <col min="8926" max="8926" width="1.85546875" style="10" customWidth="1"/>
    <col min="8927" max="8927" width="7.28515625" style="10" customWidth="1"/>
    <col min="8928" max="8928" width="9.85546875" style="10" customWidth="1"/>
    <col min="8929" max="8929" width="12.7109375" style="10" customWidth="1"/>
    <col min="8930" max="8930" width="11.140625" style="10" customWidth="1"/>
    <col min="8931" max="8931" width="10.85546875" style="10" customWidth="1"/>
    <col min="8932" max="8932" width="11.5703125" style="10" customWidth="1"/>
    <col min="8933" max="8933" width="13.42578125" style="10" customWidth="1"/>
    <col min="8934" max="8934" width="11.140625" style="10" customWidth="1"/>
    <col min="8935" max="8935" width="11.28515625" style="10" bestFit="1" customWidth="1"/>
    <col min="8936" max="8936" width="11.5703125" style="10" customWidth="1"/>
    <col min="8937" max="8937" width="8.85546875" style="10" customWidth="1"/>
    <col min="8938" max="8938" width="9.85546875" style="10" bestFit="1" customWidth="1"/>
    <col min="8939" max="8939" width="9.140625" style="10"/>
    <col min="8940" max="8940" width="9.5703125" style="10" bestFit="1" customWidth="1"/>
    <col min="8941" max="9181" width="9.140625" style="10"/>
    <col min="9182" max="9182" width="1.85546875" style="10" customWidth="1"/>
    <col min="9183" max="9183" width="7.28515625" style="10" customWidth="1"/>
    <col min="9184" max="9184" width="9.85546875" style="10" customWidth="1"/>
    <col min="9185" max="9185" width="12.7109375" style="10" customWidth="1"/>
    <col min="9186" max="9186" width="11.140625" style="10" customWidth="1"/>
    <col min="9187" max="9187" width="10.85546875" style="10" customWidth="1"/>
    <col min="9188" max="9188" width="11.5703125" style="10" customWidth="1"/>
    <col min="9189" max="9189" width="13.42578125" style="10" customWidth="1"/>
    <col min="9190" max="9190" width="11.140625" style="10" customWidth="1"/>
    <col min="9191" max="9191" width="11.28515625" style="10" bestFit="1" customWidth="1"/>
    <col min="9192" max="9192" width="11.5703125" style="10" customWidth="1"/>
    <col min="9193" max="9193" width="8.85546875" style="10" customWidth="1"/>
    <col min="9194" max="9194" width="9.85546875" style="10" bestFit="1" customWidth="1"/>
    <col min="9195" max="9195" width="9.140625" style="10"/>
    <col min="9196" max="9196" width="9.5703125" style="10" bestFit="1" customWidth="1"/>
    <col min="9197" max="9437" width="9.140625" style="10"/>
    <col min="9438" max="9438" width="1.85546875" style="10" customWidth="1"/>
    <col min="9439" max="9439" width="7.28515625" style="10" customWidth="1"/>
    <col min="9440" max="9440" width="9.85546875" style="10" customWidth="1"/>
    <col min="9441" max="9441" width="12.7109375" style="10" customWidth="1"/>
    <col min="9442" max="9442" width="11.140625" style="10" customWidth="1"/>
    <col min="9443" max="9443" width="10.85546875" style="10" customWidth="1"/>
    <col min="9444" max="9444" width="11.5703125" style="10" customWidth="1"/>
    <col min="9445" max="9445" width="13.42578125" style="10" customWidth="1"/>
    <col min="9446" max="9446" width="11.140625" style="10" customWidth="1"/>
    <col min="9447" max="9447" width="11.28515625" style="10" bestFit="1" customWidth="1"/>
    <col min="9448" max="9448" width="11.5703125" style="10" customWidth="1"/>
    <col min="9449" max="9449" width="8.85546875" style="10" customWidth="1"/>
    <col min="9450" max="9450" width="9.85546875" style="10" bestFit="1" customWidth="1"/>
    <col min="9451" max="9451" width="9.140625" style="10"/>
    <col min="9452" max="9452" width="9.5703125" style="10" bestFit="1" customWidth="1"/>
    <col min="9453" max="9693" width="9.140625" style="10"/>
    <col min="9694" max="9694" width="1.85546875" style="10" customWidth="1"/>
    <col min="9695" max="9695" width="7.28515625" style="10" customWidth="1"/>
    <col min="9696" max="9696" width="9.85546875" style="10" customWidth="1"/>
    <col min="9697" max="9697" width="12.7109375" style="10" customWidth="1"/>
    <col min="9698" max="9698" width="11.140625" style="10" customWidth="1"/>
    <col min="9699" max="9699" width="10.85546875" style="10" customWidth="1"/>
    <col min="9700" max="9700" width="11.5703125" style="10" customWidth="1"/>
    <col min="9701" max="9701" width="13.42578125" style="10" customWidth="1"/>
    <col min="9702" max="9702" width="11.140625" style="10" customWidth="1"/>
    <col min="9703" max="9703" width="11.28515625" style="10" bestFit="1" customWidth="1"/>
    <col min="9704" max="9704" width="11.5703125" style="10" customWidth="1"/>
    <col min="9705" max="9705" width="8.85546875" style="10" customWidth="1"/>
    <col min="9706" max="9706" width="9.85546875" style="10" bestFit="1" customWidth="1"/>
    <col min="9707" max="9707" width="9.140625" style="10"/>
    <col min="9708" max="9708" width="9.5703125" style="10" bestFit="1" customWidth="1"/>
    <col min="9709" max="9949" width="9.140625" style="10"/>
    <col min="9950" max="9950" width="1.85546875" style="10" customWidth="1"/>
    <col min="9951" max="9951" width="7.28515625" style="10" customWidth="1"/>
    <col min="9952" max="9952" width="9.85546875" style="10" customWidth="1"/>
    <col min="9953" max="9953" width="12.7109375" style="10" customWidth="1"/>
    <col min="9954" max="9954" width="11.140625" style="10" customWidth="1"/>
    <col min="9955" max="9955" width="10.85546875" style="10" customWidth="1"/>
    <col min="9956" max="9956" width="11.5703125" style="10" customWidth="1"/>
    <col min="9957" max="9957" width="13.42578125" style="10" customWidth="1"/>
    <col min="9958" max="9958" width="11.140625" style="10" customWidth="1"/>
    <col min="9959" max="9959" width="11.28515625" style="10" bestFit="1" customWidth="1"/>
    <col min="9960" max="9960" width="11.5703125" style="10" customWidth="1"/>
    <col min="9961" max="9961" width="8.85546875" style="10" customWidth="1"/>
    <col min="9962" max="9962" width="9.85546875" style="10" bestFit="1" customWidth="1"/>
    <col min="9963" max="9963" width="9.140625" style="10"/>
    <col min="9964" max="9964" width="9.5703125" style="10" bestFit="1" customWidth="1"/>
    <col min="9965" max="10205" width="9.140625" style="10"/>
    <col min="10206" max="10206" width="1.85546875" style="10" customWidth="1"/>
    <col min="10207" max="10207" width="7.28515625" style="10" customWidth="1"/>
    <col min="10208" max="10208" width="9.85546875" style="10" customWidth="1"/>
    <col min="10209" max="10209" width="12.7109375" style="10" customWidth="1"/>
    <col min="10210" max="10210" width="11.140625" style="10" customWidth="1"/>
    <col min="10211" max="10211" width="10.85546875" style="10" customWidth="1"/>
    <col min="10212" max="10212" width="11.5703125" style="10" customWidth="1"/>
    <col min="10213" max="10213" width="13.42578125" style="10" customWidth="1"/>
    <col min="10214" max="10214" width="11.140625" style="10" customWidth="1"/>
    <col min="10215" max="10215" width="11.28515625" style="10" bestFit="1" customWidth="1"/>
    <col min="10216" max="10216" width="11.5703125" style="10" customWidth="1"/>
    <col min="10217" max="10217" width="8.85546875" style="10" customWidth="1"/>
    <col min="10218" max="10218" width="9.85546875" style="10" bestFit="1" customWidth="1"/>
    <col min="10219" max="10219" width="9.140625" style="10"/>
    <col min="10220" max="10220" width="9.5703125" style="10" bestFit="1" customWidth="1"/>
    <col min="10221" max="10461" width="9.140625" style="10"/>
    <col min="10462" max="10462" width="1.85546875" style="10" customWidth="1"/>
    <col min="10463" max="10463" width="7.28515625" style="10" customWidth="1"/>
    <col min="10464" max="10464" width="9.85546875" style="10" customWidth="1"/>
    <col min="10465" max="10465" width="12.7109375" style="10" customWidth="1"/>
    <col min="10466" max="10466" width="11.140625" style="10" customWidth="1"/>
    <col min="10467" max="10467" width="10.85546875" style="10" customWidth="1"/>
    <col min="10468" max="10468" width="11.5703125" style="10" customWidth="1"/>
    <col min="10469" max="10469" width="13.42578125" style="10" customWidth="1"/>
    <col min="10470" max="10470" width="11.140625" style="10" customWidth="1"/>
    <col min="10471" max="10471" width="11.28515625" style="10" bestFit="1" customWidth="1"/>
    <col min="10472" max="10472" width="11.5703125" style="10" customWidth="1"/>
    <col min="10473" max="10473" width="8.85546875" style="10" customWidth="1"/>
    <col min="10474" max="10474" width="9.85546875" style="10" bestFit="1" customWidth="1"/>
    <col min="10475" max="10475" width="9.140625" style="10"/>
    <col min="10476" max="10476" width="9.5703125" style="10" bestFit="1" customWidth="1"/>
    <col min="10477" max="10717" width="9.140625" style="10"/>
    <col min="10718" max="10718" width="1.85546875" style="10" customWidth="1"/>
    <col min="10719" max="10719" width="7.28515625" style="10" customWidth="1"/>
    <col min="10720" max="10720" width="9.85546875" style="10" customWidth="1"/>
    <col min="10721" max="10721" width="12.7109375" style="10" customWidth="1"/>
    <col min="10722" max="10722" width="11.140625" style="10" customWidth="1"/>
    <col min="10723" max="10723" width="10.85546875" style="10" customWidth="1"/>
    <col min="10724" max="10724" width="11.5703125" style="10" customWidth="1"/>
    <col min="10725" max="10725" width="13.42578125" style="10" customWidth="1"/>
    <col min="10726" max="10726" width="11.140625" style="10" customWidth="1"/>
    <col min="10727" max="10727" width="11.28515625" style="10" bestFit="1" customWidth="1"/>
    <col min="10728" max="10728" width="11.5703125" style="10" customWidth="1"/>
    <col min="10729" max="10729" width="8.85546875" style="10" customWidth="1"/>
    <col min="10730" max="10730" width="9.85546875" style="10" bestFit="1" customWidth="1"/>
    <col min="10731" max="10731" width="9.140625" style="10"/>
    <col min="10732" max="10732" width="9.5703125" style="10" bestFit="1" customWidth="1"/>
    <col min="10733" max="10973" width="9.140625" style="10"/>
    <col min="10974" max="10974" width="1.85546875" style="10" customWidth="1"/>
    <col min="10975" max="10975" width="7.28515625" style="10" customWidth="1"/>
    <col min="10976" max="10976" width="9.85546875" style="10" customWidth="1"/>
    <col min="10977" max="10977" width="12.7109375" style="10" customWidth="1"/>
    <col min="10978" max="10978" width="11.140625" style="10" customWidth="1"/>
    <col min="10979" max="10979" width="10.85546875" style="10" customWidth="1"/>
    <col min="10980" max="10980" width="11.5703125" style="10" customWidth="1"/>
    <col min="10981" max="10981" width="13.42578125" style="10" customWidth="1"/>
    <col min="10982" max="10982" width="11.140625" style="10" customWidth="1"/>
    <col min="10983" max="10983" width="11.28515625" style="10" bestFit="1" customWidth="1"/>
    <col min="10984" max="10984" width="11.5703125" style="10" customWidth="1"/>
    <col min="10985" max="10985" width="8.85546875" style="10" customWidth="1"/>
    <col min="10986" max="10986" width="9.85546875" style="10" bestFit="1" customWidth="1"/>
    <col min="10987" max="10987" width="9.140625" style="10"/>
    <col min="10988" max="10988" width="9.5703125" style="10" bestFit="1" customWidth="1"/>
    <col min="10989" max="11229" width="9.140625" style="10"/>
    <col min="11230" max="11230" width="1.85546875" style="10" customWidth="1"/>
    <col min="11231" max="11231" width="7.28515625" style="10" customWidth="1"/>
    <col min="11232" max="11232" width="9.85546875" style="10" customWidth="1"/>
    <col min="11233" max="11233" width="12.7109375" style="10" customWidth="1"/>
    <col min="11234" max="11234" width="11.140625" style="10" customWidth="1"/>
    <col min="11235" max="11235" width="10.85546875" style="10" customWidth="1"/>
    <col min="11236" max="11236" width="11.5703125" style="10" customWidth="1"/>
    <col min="11237" max="11237" width="13.42578125" style="10" customWidth="1"/>
    <col min="11238" max="11238" width="11.140625" style="10" customWidth="1"/>
    <col min="11239" max="11239" width="11.28515625" style="10" bestFit="1" customWidth="1"/>
    <col min="11240" max="11240" width="11.5703125" style="10" customWidth="1"/>
    <col min="11241" max="11241" width="8.85546875" style="10" customWidth="1"/>
    <col min="11242" max="11242" width="9.85546875" style="10" bestFit="1" customWidth="1"/>
    <col min="11243" max="11243" width="9.140625" style="10"/>
    <col min="11244" max="11244" width="9.5703125" style="10" bestFit="1" customWidth="1"/>
    <col min="11245" max="11485" width="9.140625" style="10"/>
    <col min="11486" max="11486" width="1.85546875" style="10" customWidth="1"/>
    <col min="11487" max="11487" width="7.28515625" style="10" customWidth="1"/>
    <col min="11488" max="11488" width="9.85546875" style="10" customWidth="1"/>
    <col min="11489" max="11489" width="12.7109375" style="10" customWidth="1"/>
    <col min="11490" max="11490" width="11.140625" style="10" customWidth="1"/>
    <col min="11491" max="11491" width="10.85546875" style="10" customWidth="1"/>
    <col min="11492" max="11492" width="11.5703125" style="10" customWidth="1"/>
    <col min="11493" max="11493" width="13.42578125" style="10" customWidth="1"/>
    <col min="11494" max="11494" width="11.140625" style="10" customWidth="1"/>
    <col min="11495" max="11495" width="11.28515625" style="10" bestFit="1" customWidth="1"/>
    <col min="11496" max="11496" width="11.5703125" style="10" customWidth="1"/>
    <col min="11497" max="11497" width="8.85546875" style="10" customWidth="1"/>
    <col min="11498" max="11498" width="9.85546875" style="10" bestFit="1" customWidth="1"/>
    <col min="11499" max="11499" width="9.140625" style="10"/>
    <col min="11500" max="11500" width="9.5703125" style="10" bestFit="1" customWidth="1"/>
    <col min="11501" max="11741" width="9.140625" style="10"/>
    <col min="11742" max="11742" width="1.85546875" style="10" customWidth="1"/>
    <col min="11743" max="11743" width="7.28515625" style="10" customWidth="1"/>
    <col min="11744" max="11744" width="9.85546875" style="10" customWidth="1"/>
    <col min="11745" max="11745" width="12.7109375" style="10" customWidth="1"/>
    <col min="11746" max="11746" width="11.140625" style="10" customWidth="1"/>
    <col min="11747" max="11747" width="10.85546875" style="10" customWidth="1"/>
    <col min="11748" max="11748" width="11.5703125" style="10" customWidth="1"/>
    <col min="11749" max="11749" width="13.42578125" style="10" customWidth="1"/>
    <col min="11750" max="11750" width="11.140625" style="10" customWidth="1"/>
    <col min="11751" max="11751" width="11.28515625" style="10" bestFit="1" customWidth="1"/>
    <col min="11752" max="11752" width="11.5703125" style="10" customWidth="1"/>
    <col min="11753" max="11753" width="8.85546875" style="10" customWidth="1"/>
    <col min="11754" max="11754" width="9.85546875" style="10" bestFit="1" customWidth="1"/>
    <col min="11755" max="11755" width="9.140625" style="10"/>
    <col min="11756" max="11756" width="9.5703125" style="10" bestFit="1" customWidth="1"/>
    <col min="11757" max="11997" width="9.140625" style="10"/>
    <col min="11998" max="11998" width="1.85546875" style="10" customWidth="1"/>
    <col min="11999" max="11999" width="7.28515625" style="10" customWidth="1"/>
    <col min="12000" max="12000" width="9.85546875" style="10" customWidth="1"/>
    <col min="12001" max="12001" width="12.7109375" style="10" customWidth="1"/>
    <col min="12002" max="12002" width="11.140625" style="10" customWidth="1"/>
    <col min="12003" max="12003" width="10.85546875" style="10" customWidth="1"/>
    <col min="12004" max="12004" width="11.5703125" style="10" customWidth="1"/>
    <col min="12005" max="12005" width="13.42578125" style="10" customWidth="1"/>
    <col min="12006" max="12006" width="11.140625" style="10" customWidth="1"/>
    <col min="12007" max="12007" width="11.28515625" style="10" bestFit="1" customWidth="1"/>
    <col min="12008" max="12008" width="11.5703125" style="10" customWidth="1"/>
    <col min="12009" max="12009" width="8.85546875" style="10" customWidth="1"/>
    <col min="12010" max="12010" width="9.85546875" style="10" bestFit="1" customWidth="1"/>
    <col min="12011" max="12011" width="9.140625" style="10"/>
    <col min="12012" max="12012" width="9.5703125" style="10" bestFit="1" customWidth="1"/>
    <col min="12013" max="12253" width="9.140625" style="10"/>
    <col min="12254" max="12254" width="1.85546875" style="10" customWidth="1"/>
    <col min="12255" max="12255" width="7.28515625" style="10" customWidth="1"/>
    <col min="12256" max="12256" width="9.85546875" style="10" customWidth="1"/>
    <col min="12257" max="12257" width="12.7109375" style="10" customWidth="1"/>
    <col min="12258" max="12258" width="11.140625" style="10" customWidth="1"/>
    <col min="12259" max="12259" width="10.85546875" style="10" customWidth="1"/>
    <col min="12260" max="12260" width="11.5703125" style="10" customWidth="1"/>
    <col min="12261" max="12261" width="13.42578125" style="10" customWidth="1"/>
    <col min="12262" max="12262" width="11.140625" style="10" customWidth="1"/>
    <col min="12263" max="12263" width="11.28515625" style="10" bestFit="1" customWidth="1"/>
    <col min="12264" max="12264" width="11.5703125" style="10" customWidth="1"/>
    <col min="12265" max="12265" width="8.85546875" style="10" customWidth="1"/>
    <col min="12266" max="12266" width="9.85546875" style="10" bestFit="1" customWidth="1"/>
    <col min="12267" max="12267" width="9.140625" style="10"/>
    <col min="12268" max="12268" width="9.5703125" style="10" bestFit="1" customWidth="1"/>
    <col min="12269" max="12509" width="9.140625" style="10"/>
    <col min="12510" max="12510" width="1.85546875" style="10" customWidth="1"/>
    <col min="12511" max="12511" width="7.28515625" style="10" customWidth="1"/>
    <col min="12512" max="12512" width="9.85546875" style="10" customWidth="1"/>
    <col min="12513" max="12513" width="12.7109375" style="10" customWidth="1"/>
    <col min="12514" max="12514" width="11.140625" style="10" customWidth="1"/>
    <col min="12515" max="12515" width="10.85546875" style="10" customWidth="1"/>
    <col min="12516" max="12516" width="11.5703125" style="10" customWidth="1"/>
    <col min="12517" max="12517" width="13.42578125" style="10" customWidth="1"/>
    <col min="12518" max="12518" width="11.140625" style="10" customWidth="1"/>
    <col min="12519" max="12519" width="11.28515625" style="10" bestFit="1" customWidth="1"/>
    <col min="12520" max="12520" width="11.5703125" style="10" customWidth="1"/>
    <col min="12521" max="12521" width="8.85546875" style="10" customWidth="1"/>
    <col min="12522" max="12522" width="9.85546875" style="10" bestFit="1" customWidth="1"/>
    <col min="12523" max="12523" width="9.140625" style="10"/>
    <col min="12524" max="12524" width="9.5703125" style="10" bestFit="1" customWidth="1"/>
    <col min="12525" max="12765" width="9.140625" style="10"/>
    <col min="12766" max="12766" width="1.85546875" style="10" customWidth="1"/>
    <col min="12767" max="12767" width="7.28515625" style="10" customWidth="1"/>
    <col min="12768" max="12768" width="9.85546875" style="10" customWidth="1"/>
    <col min="12769" max="12769" width="12.7109375" style="10" customWidth="1"/>
    <col min="12770" max="12770" width="11.140625" style="10" customWidth="1"/>
    <col min="12771" max="12771" width="10.85546875" style="10" customWidth="1"/>
    <col min="12772" max="12772" width="11.5703125" style="10" customWidth="1"/>
    <col min="12773" max="12773" width="13.42578125" style="10" customWidth="1"/>
    <col min="12774" max="12774" width="11.140625" style="10" customWidth="1"/>
    <col min="12775" max="12775" width="11.28515625" style="10" bestFit="1" customWidth="1"/>
    <col min="12776" max="12776" width="11.5703125" style="10" customWidth="1"/>
    <col min="12777" max="12777" width="8.85546875" style="10" customWidth="1"/>
    <col min="12778" max="12778" width="9.85546875" style="10" bestFit="1" customWidth="1"/>
    <col min="12779" max="12779" width="9.140625" style="10"/>
    <col min="12780" max="12780" width="9.5703125" style="10" bestFit="1" customWidth="1"/>
    <col min="12781" max="13021" width="9.140625" style="10"/>
    <col min="13022" max="13022" width="1.85546875" style="10" customWidth="1"/>
    <col min="13023" max="13023" width="7.28515625" style="10" customWidth="1"/>
    <col min="13024" max="13024" width="9.85546875" style="10" customWidth="1"/>
    <col min="13025" max="13025" width="12.7109375" style="10" customWidth="1"/>
    <col min="13026" max="13026" width="11.140625" style="10" customWidth="1"/>
    <col min="13027" max="13027" width="10.85546875" style="10" customWidth="1"/>
    <col min="13028" max="13028" width="11.5703125" style="10" customWidth="1"/>
    <col min="13029" max="13029" width="13.42578125" style="10" customWidth="1"/>
    <col min="13030" max="13030" width="11.140625" style="10" customWidth="1"/>
    <col min="13031" max="13031" width="11.28515625" style="10" bestFit="1" customWidth="1"/>
    <col min="13032" max="13032" width="11.5703125" style="10" customWidth="1"/>
    <col min="13033" max="13033" width="8.85546875" style="10" customWidth="1"/>
    <col min="13034" max="13034" width="9.85546875" style="10" bestFit="1" customWidth="1"/>
    <col min="13035" max="13035" width="9.140625" style="10"/>
    <col min="13036" max="13036" width="9.5703125" style="10" bestFit="1" customWidth="1"/>
    <col min="13037" max="13277" width="9.140625" style="10"/>
    <col min="13278" max="13278" width="1.85546875" style="10" customWidth="1"/>
    <col min="13279" max="13279" width="7.28515625" style="10" customWidth="1"/>
    <col min="13280" max="13280" width="9.85546875" style="10" customWidth="1"/>
    <col min="13281" max="13281" width="12.7109375" style="10" customWidth="1"/>
    <col min="13282" max="13282" width="11.140625" style="10" customWidth="1"/>
    <col min="13283" max="13283" width="10.85546875" style="10" customWidth="1"/>
    <col min="13284" max="13284" width="11.5703125" style="10" customWidth="1"/>
    <col min="13285" max="13285" width="13.42578125" style="10" customWidth="1"/>
    <col min="13286" max="13286" width="11.140625" style="10" customWidth="1"/>
    <col min="13287" max="13287" width="11.28515625" style="10" bestFit="1" customWidth="1"/>
    <col min="13288" max="13288" width="11.5703125" style="10" customWidth="1"/>
    <col min="13289" max="13289" width="8.85546875" style="10" customWidth="1"/>
    <col min="13290" max="13290" width="9.85546875" style="10" bestFit="1" customWidth="1"/>
    <col min="13291" max="13291" width="9.140625" style="10"/>
    <col min="13292" max="13292" width="9.5703125" style="10" bestFit="1" customWidth="1"/>
    <col min="13293" max="13533" width="9.140625" style="10"/>
    <col min="13534" max="13534" width="1.85546875" style="10" customWidth="1"/>
    <col min="13535" max="13535" width="7.28515625" style="10" customWidth="1"/>
    <col min="13536" max="13536" width="9.85546875" style="10" customWidth="1"/>
    <col min="13537" max="13537" width="12.7109375" style="10" customWidth="1"/>
    <col min="13538" max="13538" width="11.140625" style="10" customWidth="1"/>
    <col min="13539" max="13539" width="10.85546875" style="10" customWidth="1"/>
    <col min="13540" max="13540" width="11.5703125" style="10" customWidth="1"/>
    <col min="13541" max="13541" width="13.42578125" style="10" customWidth="1"/>
    <col min="13542" max="13542" width="11.140625" style="10" customWidth="1"/>
    <col min="13543" max="13543" width="11.28515625" style="10" bestFit="1" customWidth="1"/>
    <col min="13544" max="13544" width="11.5703125" style="10" customWidth="1"/>
    <col min="13545" max="13545" width="8.85546875" style="10" customWidth="1"/>
    <col min="13546" max="13546" width="9.85546875" style="10" bestFit="1" customWidth="1"/>
    <col min="13547" max="13547" width="9.140625" style="10"/>
    <col min="13548" max="13548" width="9.5703125" style="10" bestFit="1" customWidth="1"/>
    <col min="13549" max="13789" width="9.140625" style="10"/>
    <col min="13790" max="13790" width="1.85546875" style="10" customWidth="1"/>
    <col min="13791" max="13791" width="7.28515625" style="10" customWidth="1"/>
    <col min="13792" max="13792" width="9.85546875" style="10" customWidth="1"/>
    <col min="13793" max="13793" width="12.7109375" style="10" customWidth="1"/>
    <col min="13794" max="13794" width="11.140625" style="10" customWidth="1"/>
    <col min="13795" max="13795" width="10.85546875" style="10" customWidth="1"/>
    <col min="13796" max="13796" width="11.5703125" style="10" customWidth="1"/>
    <col min="13797" max="13797" width="13.42578125" style="10" customWidth="1"/>
    <col min="13798" max="13798" width="11.140625" style="10" customWidth="1"/>
    <col min="13799" max="13799" width="11.28515625" style="10" bestFit="1" customWidth="1"/>
    <col min="13800" max="13800" width="11.5703125" style="10" customWidth="1"/>
    <col min="13801" max="13801" width="8.85546875" style="10" customWidth="1"/>
    <col min="13802" max="13802" width="9.85546875" style="10" bestFit="1" customWidth="1"/>
    <col min="13803" max="13803" width="9.140625" style="10"/>
    <col min="13804" max="13804" width="9.5703125" style="10" bestFit="1" customWidth="1"/>
    <col min="13805" max="14045" width="9.140625" style="10"/>
    <col min="14046" max="14046" width="1.85546875" style="10" customWidth="1"/>
    <col min="14047" max="14047" width="7.28515625" style="10" customWidth="1"/>
    <col min="14048" max="14048" width="9.85546875" style="10" customWidth="1"/>
    <col min="14049" max="14049" width="12.7109375" style="10" customWidth="1"/>
    <col min="14050" max="14050" width="11.140625" style="10" customWidth="1"/>
    <col min="14051" max="14051" width="10.85546875" style="10" customWidth="1"/>
    <col min="14052" max="14052" width="11.5703125" style="10" customWidth="1"/>
    <col min="14053" max="14053" width="13.42578125" style="10" customWidth="1"/>
    <col min="14054" max="14054" width="11.140625" style="10" customWidth="1"/>
    <col min="14055" max="14055" width="11.28515625" style="10" bestFit="1" customWidth="1"/>
    <col min="14056" max="14056" width="11.5703125" style="10" customWidth="1"/>
    <col min="14057" max="14057" width="8.85546875" style="10" customWidth="1"/>
    <col min="14058" max="14058" width="9.85546875" style="10" bestFit="1" customWidth="1"/>
    <col min="14059" max="14059" width="9.140625" style="10"/>
    <col min="14060" max="14060" width="9.5703125" style="10" bestFit="1" customWidth="1"/>
    <col min="14061" max="14301" width="9.140625" style="10"/>
    <col min="14302" max="14302" width="1.85546875" style="10" customWidth="1"/>
    <col min="14303" max="14303" width="7.28515625" style="10" customWidth="1"/>
    <col min="14304" max="14304" width="9.85546875" style="10" customWidth="1"/>
    <col min="14305" max="14305" width="12.7109375" style="10" customWidth="1"/>
    <col min="14306" max="14306" width="11.140625" style="10" customWidth="1"/>
    <col min="14307" max="14307" width="10.85546875" style="10" customWidth="1"/>
    <col min="14308" max="14308" width="11.5703125" style="10" customWidth="1"/>
    <col min="14309" max="14309" width="13.42578125" style="10" customWidth="1"/>
    <col min="14310" max="14310" width="11.140625" style="10" customWidth="1"/>
    <col min="14311" max="14311" width="11.28515625" style="10" bestFit="1" customWidth="1"/>
    <col min="14312" max="14312" width="11.5703125" style="10" customWidth="1"/>
    <col min="14313" max="14313" width="8.85546875" style="10" customWidth="1"/>
    <col min="14314" max="14314" width="9.85546875" style="10" bestFit="1" customWidth="1"/>
    <col min="14315" max="14315" width="9.140625" style="10"/>
    <col min="14316" max="14316" width="9.5703125" style="10" bestFit="1" customWidth="1"/>
    <col min="14317" max="14557" width="9.140625" style="10"/>
    <col min="14558" max="14558" width="1.85546875" style="10" customWidth="1"/>
    <col min="14559" max="14559" width="7.28515625" style="10" customWidth="1"/>
    <col min="14560" max="14560" width="9.85546875" style="10" customWidth="1"/>
    <col min="14561" max="14561" width="12.7109375" style="10" customWidth="1"/>
    <col min="14562" max="14562" width="11.140625" style="10" customWidth="1"/>
    <col min="14563" max="14563" width="10.85546875" style="10" customWidth="1"/>
    <col min="14564" max="14564" width="11.5703125" style="10" customWidth="1"/>
    <col min="14565" max="14565" width="13.42578125" style="10" customWidth="1"/>
    <col min="14566" max="14566" width="11.140625" style="10" customWidth="1"/>
    <col min="14567" max="14567" width="11.28515625" style="10" bestFit="1" customWidth="1"/>
    <col min="14568" max="14568" width="11.5703125" style="10" customWidth="1"/>
    <col min="14569" max="14569" width="8.85546875" style="10" customWidth="1"/>
    <col min="14570" max="14570" width="9.85546875" style="10" bestFit="1" customWidth="1"/>
    <col min="14571" max="14571" width="9.140625" style="10"/>
    <col min="14572" max="14572" width="9.5703125" style="10" bestFit="1" customWidth="1"/>
    <col min="14573" max="14813" width="9.140625" style="10"/>
    <col min="14814" max="14814" width="1.85546875" style="10" customWidth="1"/>
    <col min="14815" max="14815" width="7.28515625" style="10" customWidth="1"/>
    <col min="14816" max="14816" width="9.85546875" style="10" customWidth="1"/>
    <col min="14817" max="14817" width="12.7109375" style="10" customWidth="1"/>
    <col min="14818" max="14818" width="11.140625" style="10" customWidth="1"/>
    <col min="14819" max="14819" width="10.85546875" style="10" customWidth="1"/>
    <col min="14820" max="14820" width="11.5703125" style="10" customWidth="1"/>
    <col min="14821" max="14821" width="13.42578125" style="10" customWidth="1"/>
    <col min="14822" max="14822" width="11.140625" style="10" customWidth="1"/>
    <col min="14823" max="14823" width="11.28515625" style="10" bestFit="1" customWidth="1"/>
    <col min="14824" max="14824" width="11.5703125" style="10" customWidth="1"/>
    <col min="14825" max="14825" width="8.85546875" style="10" customWidth="1"/>
    <col min="14826" max="14826" width="9.85546875" style="10" bestFit="1" customWidth="1"/>
    <col min="14827" max="14827" width="9.140625" style="10"/>
    <col min="14828" max="14828" width="9.5703125" style="10" bestFit="1" customWidth="1"/>
    <col min="14829" max="15069" width="9.140625" style="10"/>
    <col min="15070" max="15070" width="1.85546875" style="10" customWidth="1"/>
    <col min="15071" max="15071" width="7.28515625" style="10" customWidth="1"/>
    <col min="15072" max="15072" width="9.85546875" style="10" customWidth="1"/>
    <col min="15073" max="15073" width="12.7109375" style="10" customWidth="1"/>
    <col min="15074" max="15074" width="11.140625" style="10" customWidth="1"/>
    <col min="15075" max="15075" width="10.85546875" style="10" customWidth="1"/>
    <col min="15076" max="15076" width="11.5703125" style="10" customWidth="1"/>
    <col min="15077" max="15077" width="13.42578125" style="10" customWidth="1"/>
    <col min="15078" max="15078" width="11.140625" style="10" customWidth="1"/>
    <col min="15079" max="15079" width="11.28515625" style="10" bestFit="1" customWidth="1"/>
    <col min="15080" max="15080" width="11.5703125" style="10" customWidth="1"/>
    <col min="15081" max="15081" width="8.85546875" style="10" customWidth="1"/>
    <col min="15082" max="15082" width="9.85546875" style="10" bestFit="1" customWidth="1"/>
    <col min="15083" max="15083" width="9.140625" style="10"/>
    <col min="15084" max="15084" width="9.5703125" style="10" bestFit="1" customWidth="1"/>
    <col min="15085" max="15325" width="9.140625" style="10"/>
    <col min="15326" max="15326" width="1.85546875" style="10" customWidth="1"/>
    <col min="15327" max="15327" width="7.28515625" style="10" customWidth="1"/>
    <col min="15328" max="15328" width="9.85546875" style="10" customWidth="1"/>
    <col min="15329" max="15329" width="12.7109375" style="10" customWidth="1"/>
    <col min="15330" max="15330" width="11.140625" style="10" customWidth="1"/>
    <col min="15331" max="15331" width="10.85546875" style="10" customWidth="1"/>
    <col min="15332" max="15332" width="11.5703125" style="10" customWidth="1"/>
    <col min="15333" max="15333" width="13.42578125" style="10" customWidth="1"/>
    <col min="15334" max="15334" width="11.140625" style="10" customWidth="1"/>
    <col min="15335" max="15335" width="11.28515625" style="10" bestFit="1" customWidth="1"/>
    <col min="15336" max="15336" width="11.5703125" style="10" customWidth="1"/>
    <col min="15337" max="15337" width="8.85546875" style="10" customWidth="1"/>
    <col min="15338" max="15338" width="9.85546875" style="10" bestFit="1" customWidth="1"/>
    <col min="15339" max="15339" width="9.140625" style="10"/>
    <col min="15340" max="15340" width="9.5703125" style="10" bestFit="1" customWidth="1"/>
    <col min="15341" max="15581" width="9.140625" style="10"/>
    <col min="15582" max="15582" width="1.85546875" style="10" customWidth="1"/>
    <col min="15583" max="15583" width="7.28515625" style="10" customWidth="1"/>
    <col min="15584" max="15584" width="9.85546875" style="10" customWidth="1"/>
    <col min="15585" max="15585" width="12.7109375" style="10" customWidth="1"/>
    <col min="15586" max="15586" width="11.140625" style="10" customWidth="1"/>
    <col min="15587" max="15587" width="10.85546875" style="10" customWidth="1"/>
    <col min="15588" max="15588" width="11.5703125" style="10" customWidth="1"/>
    <col min="15589" max="15589" width="13.42578125" style="10" customWidth="1"/>
    <col min="15590" max="15590" width="11.140625" style="10" customWidth="1"/>
    <col min="15591" max="15591" width="11.28515625" style="10" bestFit="1" customWidth="1"/>
    <col min="15592" max="15592" width="11.5703125" style="10" customWidth="1"/>
    <col min="15593" max="15593" width="8.85546875" style="10" customWidth="1"/>
    <col min="15594" max="15594" width="9.85546875" style="10" bestFit="1" customWidth="1"/>
    <col min="15595" max="15595" width="9.140625" style="10"/>
    <col min="15596" max="15596" width="9.5703125" style="10" bestFit="1" customWidth="1"/>
    <col min="15597" max="15837" width="9.140625" style="10"/>
    <col min="15838" max="15838" width="1.85546875" style="10" customWidth="1"/>
    <col min="15839" max="15839" width="7.28515625" style="10" customWidth="1"/>
    <col min="15840" max="15840" width="9.85546875" style="10" customWidth="1"/>
    <col min="15841" max="15841" width="12.7109375" style="10" customWidth="1"/>
    <col min="15842" max="15842" width="11.140625" style="10" customWidth="1"/>
    <col min="15843" max="15843" width="10.85546875" style="10" customWidth="1"/>
    <col min="15844" max="15844" width="11.5703125" style="10" customWidth="1"/>
    <col min="15845" max="15845" width="13.42578125" style="10" customWidth="1"/>
    <col min="15846" max="15846" width="11.140625" style="10" customWidth="1"/>
    <col min="15847" max="15847" width="11.28515625" style="10" bestFit="1" customWidth="1"/>
    <col min="15848" max="15848" width="11.5703125" style="10" customWidth="1"/>
    <col min="15849" max="15849" width="8.85546875" style="10" customWidth="1"/>
    <col min="15850" max="15850" width="9.85546875" style="10" bestFit="1" customWidth="1"/>
    <col min="15851" max="15851" width="9.140625" style="10"/>
    <col min="15852" max="15852" width="9.5703125" style="10" bestFit="1" customWidth="1"/>
    <col min="15853" max="16093" width="9.140625" style="10"/>
    <col min="16094" max="16094" width="1.85546875" style="10" customWidth="1"/>
    <col min="16095" max="16095" width="7.28515625" style="10" customWidth="1"/>
    <col min="16096" max="16096" width="9.85546875" style="10" customWidth="1"/>
    <col min="16097" max="16097" width="12.7109375" style="10" customWidth="1"/>
    <col min="16098" max="16098" width="11.140625" style="10" customWidth="1"/>
    <col min="16099" max="16099" width="10.85546875" style="10" customWidth="1"/>
    <col min="16100" max="16100" width="11.5703125" style="10" customWidth="1"/>
    <col min="16101" max="16101" width="13.42578125" style="10" customWidth="1"/>
    <col min="16102" max="16102" width="11.140625" style="10" customWidth="1"/>
    <col min="16103" max="16103" width="11.28515625" style="10" bestFit="1" customWidth="1"/>
    <col min="16104" max="16104" width="11.5703125" style="10" customWidth="1"/>
    <col min="16105" max="16105" width="8.85546875" style="10" customWidth="1"/>
    <col min="16106" max="16106" width="9.85546875" style="10" bestFit="1" customWidth="1"/>
    <col min="16107" max="16107" width="9.140625" style="10"/>
    <col min="16108" max="16108" width="9.5703125" style="10" bestFit="1" customWidth="1"/>
    <col min="16109" max="16384" width="9.140625" style="10"/>
  </cols>
  <sheetData>
    <row r="1" spans="1:4" ht="21.95" customHeight="1" x14ac:dyDescent="0.25">
      <c r="A1" s="224" t="s">
        <v>151</v>
      </c>
      <c r="B1" s="225"/>
      <c r="C1" s="225"/>
      <c r="D1" s="226"/>
    </row>
    <row r="2" spans="1:4" ht="21.95" customHeight="1" x14ac:dyDescent="0.25">
      <c r="A2" s="71" t="s">
        <v>291</v>
      </c>
      <c r="B2" s="53" t="s">
        <v>14</v>
      </c>
      <c r="C2" s="227" t="s">
        <v>288</v>
      </c>
      <c r="D2" s="228"/>
    </row>
    <row r="3" spans="1:4" ht="21.95" customHeight="1" x14ac:dyDescent="0.25">
      <c r="A3" s="71" t="s">
        <v>291</v>
      </c>
      <c r="B3" s="53" t="s">
        <v>15</v>
      </c>
      <c r="C3" s="229" t="s">
        <v>289</v>
      </c>
      <c r="D3" s="230"/>
    </row>
    <row r="4" spans="1:4" ht="21.95" customHeight="1" x14ac:dyDescent="0.25">
      <c r="A4" s="71" t="s">
        <v>291</v>
      </c>
      <c r="B4" s="62" t="s">
        <v>302</v>
      </c>
      <c r="C4" s="223" t="s">
        <v>305</v>
      </c>
      <c r="D4" s="223"/>
    </row>
    <row r="5" spans="1:4" ht="21.95" customHeight="1" x14ac:dyDescent="0.25">
      <c r="A5" s="71" t="s">
        <v>291</v>
      </c>
      <c r="B5" s="53" t="s">
        <v>16</v>
      </c>
      <c r="C5" s="232" t="s">
        <v>290</v>
      </c>
      <c r="D5" s="233"/>
    </row>
    <row r="6" spans="1:4" ht="21.95" customHeight="1" x14ac:dyDescent="0.25">
      <c r="A6" s="71" t="s">
        <v>291</v>
      </c>
      <c r="B6" s="53" t="s">
        <v>301</v>
      </c>
      <c r="C6" s="238" t="s">
        <v>306</v>
      </c>
      <c r="D6" s="239"/>
    </row>
    <row r="7" spans="1:4" ht="21.95" customHeight="1" x14ac:dyDescent="0.25">
      <c r="A7" s="71" t="s">
        <v>291</v>
      </c>
      <c r="B7" s="53" t="s">
        <v>303</v>
      </c>
      <c r="C7" s="238" t="s">
        <v>304</v>
      </c>
      <c r="D7" s="239"/>
    </row>
    <row r="8" spans="1:4" ht="21.95" customHeight="1" x14ac:dyDescent="0.25">
      <c r="A8" s="71" t="s">
        <v>291</v>
      </c>
      <c r="B8" s="53" t="s">
        <v>17</v>
      </c>
      <c r="C8" s="234" t="s">
        <v>280</v>
      </c>
      <c r="D8" s="235"/>
    </row>
    <row r="9" spans="1:4" ht="21.95" customHeight="1" x14ac:dyDescent="0.25">
      <c r="A9" s="71" t="s">
        <v>291</v>
      </c>
      <c r="B9" s="53" t="s">
        <v>18</v>
      </c>
      <c r="C9" s="238" t="s">
        <v>281</v>
      </c>
      <c r="D9" s="239"/>
    </row>
    <row r="10" spans="1:4" ht="21.95" customHeight="1" x14ac:dyDescent="0.25">
      <c r="A10" s="71" t="s">
        <v>291</v>
      </c>
      <c r="B10" s="57" t="s">
        <v>19</v>
      </c>
      <c r="C10" s="240">
        <v>1518</v>
      </c>
      <c r="D10" s="241"/>
    </row>
    <row r="11" spans="1:4" ht="21.95" customHeight="1" x14ac:dyDescent="0.25">
      <c r="A11" s="236" t="s">
        <v>20</v>
      </c>
      <c r="B11" s="236"/>
      <c r="C11" s="236"/>
      <c r="D11" s="236"/>
    </row>
    <row r="12" spans="1:4" ht="21.95" customHeight="1" x14ac:dyDescent="0.25">
      <c r="A12" s="71" t="s">
        <v>291</v>
      </c>
      <c r="B12" s="237" t="s">
        <v>21</v>
      </c>
      <c r="C12" s="237"/>
      <c r="D12" s="34" t="s">
        <v>5</v>
      </c>
    </row>
    <row r="13" spans="1:4" ht="21.95" customHeight="1" x14ac:dyDescent="0.25">
      <c r="A13" s="71" t="s">
        <v>291</v>
      </c>
      <c r="B13" s="237" t="s">
        <v>22</v>
      </c>
      <c r="C13" s="237"/>
      <c r="D13" s="35" t="s">
        <v>282</v>
      </c>
    </row>
    <row r="14" spans="1:4" ht="21.95" customHeight="1" x14ac:dyDescent="0.25">
      <c r="A14" s="71" t="s">
        <v>291</v>
      </c>
      <c r="B14" s="237" t="s">
        <v>23</v>
      </c>
      <c r="C14" s="237"/>
      <c r="D14" s="58">
        <v>1610</v>
      </c>
    </row>
    <row r="15" spans="1:4" ht="21.95" customHeight="1" x14ac:dyDescent="0.25">
      <c r="A15" s="71" t="s">
        <v>291</v>
      </c>
      <c r="B15" s="237" t="s">
        <v>24</v>
      </c>
      <c r="C15" s="237"/>
      <c r="D15" s="36" t="s">
        <v>287</v>
      </c>
    </row>
    <row r="16" spans="1:4" ht="21.95" customHeight="1" x14ac:dyDescent="0.25">
      <c r="A16" s="71" t="s">
        <v>291</v>
      </c>
      <c r="B16" s="237" t="s">
        <v>25</v>
      </c>
      <c r="C16" s="237"/>
      <c r="D16" s="37">
        <v>45419</v>
      </c>
    </row>
    <row r="17" spans="1:5" ht="21.95" customHeight="1" x14ac:dyDescent="0.25">
      <c r="A17" s="71" t="s">
        <v>291</v>
      </c>
      <c r="B17" s="237" t="s">
        <v>283</v>
      </c>
      <c r="C17" s="237"/>
      <c r="D17" s="37" t="s">
        <v>285</v>
      </c>
    </row>
    <row r="18" spans="1:5" ht="21.95" customHeight="1" x14ac:dyDescent="0.25">
      <c r="A18" s="72" t="s">
        <v>291</v>
      </c>
      <c r="B18" s="231" t="s">
        <v>26</v>
      </c>
      <c r="C18" s="231"/>
      <c r="D18" s="55" t="s">
        <v>284</v>
      </c>
    </row>
    <row r="19" spans="1:5" ht="21.95" customHeight="1" x14ac:dyDescent="0.25">
      <c r="A19" s="56" t="s">
        <v>291</v>
      </c>
      <c r="B19" s="237" t="s">
        <v>27</v>
      </c>
      <c r="C19" s="237"/>
      <c r="D19" s="70">
        <v>5</v>
      </c>
    </row>
    <row r="20" spans="1:5" ht="21.95" customHeight="1" x14ac:dyDescent="0.25">
      <c r="A20" s="73"/>
      <c r="B20" s="54"/>
      <c r="C20" s="54"/>
      <c r="D20" s="74"/>
    </row>
    <row r="21" spans="1:5" ht="21.95" customHeight="1" x14ac:dyDescent="0.25">
      <c r="A21" s="244" t="s">
        <v>28</v>
      </c>
      <c r="B21" s="244"/>
      <c r="C21" s="244"/>
      <c r="D21" s="244"/>
    </row>
    <row r="22" spans="1:5" ht="21.95" customHeight="1" x14ac:dyDescent="0.25">
      <c r="A22" s="245" t="s">
        <v>29</v>
      </c>
      <c r="B22" s="246"/>
      <c r="C22" s="247"/>
      <c r="D22" s="75" t="s">
        <v>30</v>
      </c>
    </row>
    <row r="23" spans="1:5" ht="21.95" customHeight="1" x14ac:dyDescent="0.25">
      <c r="A23" s="76" t="s">
        <v>185</v>
      </c>
      <c r="B23" s="248" t="s">
        <v>31</v>
      </c>
      <c r="C23" s="248"/>
      <c r="D23" s="77">
        <f>D14</f>
        <v>1610</v>
      </c>
    </row>
    <row r="24" spans="1:5" ht="21.95" customHeight="1" x14ac:dyDescent="0.25">
      <c r="A24" s="76" t="s">
        <v>186</v>
      </c>
      <c r="B24" s="25" t="s">
        <v>174</v>
      </c>
      <c r="C24" s="33">
        <v>0</v>
      </c>
      <c r="D24" s="77">
        <f>D23*C24</f>
        <v>0</v>
      </c>
    </row>
    <row r="25" spans="1:5" ht="21.95" customHeight="1" x14ac:dyDescent="0.25">
      <c r="A25" s="76" t="s">
        <v>184</v>
      </c>
      <c r="B25" s="25" t="s">
        <v>165</v>
      </c>
      <c r="C25" s="33">
        <v>0</v>
      </c>
      <c r="D25" s="77">
        <v>0</v>
      </c>
      <c r="E25" s="19"/>
    </row>
    <row r="26" spans="1:5" ht="21.95" customHeight="1" x14ac:dyDescent="0.25">
      <c r="A26" s="76" t="s">
        <v>166</v>
      </c>
      <c r="B26" s="25" t="s">
        <v>167</v>
      </c>
      <c r="C26" s="33">
        <v>0</v>
      </c>
      <c r="D26" s="77">
        <v>0</v>
      </c>
    </row>
    <row r="27" spans="1:5" ht="21.95" customHeight="1" x14ac:dyDescent="0.25">
      <c r="A27" s="76" t="s">
        <v>168</v>
      </c>
      <c r="B27" s="25" t="s">
        <v>169</v>
      </c>
      <c r="C27" s="33">
        <v>0</v>
      </c>
      <c r="D27" s="77">
        <v>0</v>
      </c>
    </row>
    <row r="28" spans="1:5" ht="21.95" customHeight="1" x14ac:dyDescent="0.25">
      <c r="A28" s="76" t="s">
        <v>170</v>
      </c>
      <c r="B28" s="25" t="s">
        <v>171</v>
      </c>
      <c r="C28" s="33">
        <v>0</v>
      </c>
      <c r="D28" s="77">
        <v>0</v>
      </c>
    </row>
    <row r="29" spans="1:5" ht="21.95" customHeight="1" x14ac:dyDescent="0.25">
      <c r="A29" s="76" t="s">
        <v>172</v>
      </c>
      <c r="B29" s="25" t="s">
        <v>173</v>
      </c>
      <c r="C29" s="33">
        <v>0</v>
      </c>
      <c r="D29" s="77">
        <v>0</v>
      </c>
    </row>
    <row r="30" spans="1:5" ht="21.95" customHeight="1" x14ac:dyDescent="0.25">
      <c r="A30" s="249" t="s">
        <v>292</v>
      </c>
      <c r="B30" s="250"/>
      <c r="C30" s="250"/>
      <c r="D30" s="78">
        <f>SUM(D23:D29)</f>
        <v>1610</v>
      </c>
    </row>
    <row r="31" spans="1:5" ht="21.95" customHeight="1" x14ac:dyDescent="0.25">
      <c r="A31" s="79"/>
      <c r="B31" s="52"/>
      <c r="C31" s="52"/>
      <c r="D31" s="80"/>
    </row>
    <row r="32" spans="1:5" ht="21.95" customHeight="1" x14ac:dyDescent="0.25">
      <c r="A32" s="251" t="s">
        <v>32</v>
      </c>
      <c r="B32" s="252"/>
      <c r="C32" s="252"/>
      <c r="D32" s="253"/>
    </row>
    <row r="33" spans="1:10" ht="21.95" customHeight="1" x14ac:dyDescent="0.25">
      <c r="A33" s="242" t="s">
        <v>33</v>
      </c>
      <c r="B33" s="243"/>
      <c r="C33" s="43" t="s">
        <v>34</v>
      </c>
      <c r="D33" s="81" t="s">
        <v>35</v>
      </c>
    </row>
    <row r="34" spans="1:10" ht="21.95" customHeight="1" x14ac:dyDescent="0.25">
      <c r="A34" s="76" t="s">
        <v>185</v>
      </c>
      <c r="B34" s="26" t="s">
        <v>36</v>
      </c>
      <c r="C34" s="39">
        <f>1/12</f>
        <v>8.3333333333333329E-2</v>
      </c>
      <c r="D34" s="82">
        <f>C34*D30</f>
        <v>134.16666666666666</v>
      </c>
    </row>
    <row r="35" spans="1:10" ht="21.95" customHeight="1" x14ac:dyDescent="0.25">
      <c r="A35" s="76" t="s">
        <v>186</v>
      </c>
      <c r="B35" s="26" t="s">
        <v>37</v>
      </c>
      <c r="C35" s="39">
        <f>1/12+1/12/3</f>
        <v>0.1111111111111111</v>
      </c>
      <c r="D35" s="82">
        <f>C35*D30</f>
        <v>178.88888888888889</v>
      </c>
    </row>
    <row r="36" spans="1:10" ht="21.95" customHeight="1" x14ac:dyDescent="0.25">
      <c r="A36" s="254" t="s">
        <v>293</v>
      </c>
      <c r="B36" s="255"/>
      <c r="C36" s="40">
        <f>SUM(C34:C35)</f>
        <v>0.19444444444444442</v>
      </c>
      <c r="D36" s="78">
        <f>SUM(D34:D35)</f>
        <v>313.05555555555554</v>
      </c>
    </row>
    <row r="37" spans="1:10" ht="21.95" customHeight="1" x14ac:dyDescent="0.25">
      <c r="A37" s="76" t="s">
        <v>156</v>
      </c>
      <c r="B37" s="26" t="s">
        <v>157</v>
      </c>
      <c r="C37" s="39">
        <f>C48*C36</f>
        <v>7.1555555555555553E-2</v>
      </c>
      <c r="D37" s="82">
        <f>C37*D30</f>
        <v>115.20444444444443</v>
      </c>
    </row>
    <row r="38" spans="1:10" ht="21.95" customHeight="1" x14ac:dyDescent="0.25">
      <c r="A38" s="256" t="s">
        <v>38</v>
      </c>
      <c r="B38" s="257"/>
      <c r="C38" s="41">
        <f>C36+C37</f>
        <v>0.26599999999999996</v>
      </c>
      <c r="D38" s="78">
        <f>D36+D37</f>
        <v>428.26</v>
      </c>
    </row>
    <row r="39" spans="1:10" ht="21.95" customHeight="1" x14ac:dyDescent="0.25">
      <c r="A39" s="258" t="s">
        <v>39</v>
      </c>
      <c r="B39" s="259"/>
      <c r="C39" s="43" t="s">
        <v>34</v>
      </c>
      <c r="D39" s="83" t="s">
        <v>35</v>
      </c>
    </row>
    <row r="40" spans="1:10" ht="21.95" customHeight="1" x14ac:dyDescent="0.25">
      <c r="A40" s="76" t="s">
        <v>185</v>
      </c>
      <c r="B40" s="25" t="s">
        <v>40</v>
      </c>
      <c r="C40" s="42">
        <v>0.2</v>
      </c>
      <c r="D40" s="82">
        <f>C40*$D$30</f>
        <v>322</v>
      </c>
    </row>
    <row r="41" spans="1:10" ht="21.95" customHeight="1" x14ac:dyDescent="0.25">
      <c r="A41" s="76" t="s">
        <v>186</v>
      </c>
      <c r="B41" s="25" t="s">
        <v>41</v>
      </c>
      <c r="C41" s="42">
        <v>2.5000000000000001E-2</v>
      </c>
      <c r="D41" s="82">
        <f t="shared" ref="D41:D47" si="0">C41*$D$30</f>
        <v>40.25</v>
      </c>
    </row>
    <row r="42" spans="1:10" ht="21.95" customHeight="1" x14ac:dyDescent="0.25">
      <c r="A42" s="76" t="s">
        <v>184</v>
      </c>
      <c r="B42" s="25" t="s">
        <v>42</v>
      </c>
      <c r="C42" s="42">
        <v>0.03</v>
      </c>
      <c r="D42" s="82">
        <f t="shared" si="0"/>
        <v>48.3</v>
      </c>
      <c r="E42" s="11"/>
      <c r="F42" s="11"/>
      <c r="G42" s="11"/>
      <c r="H42" s="11"/>
      <c r="I42" s="11"/>
      <c r="J42" s="11"/>
    </row>
    <row r="43" spans="1:10" ht="21.95" customHeight="1" x14ac:dyDescent="0.25">
      <c r="A43" s="76" t="s">
        <v>166</v>
      </c>
      <c r="B43" s="25" t="s">
        <v>43</v>
      </c>
      <c r="C43" s="42">
        <v>1.4999999999999999E-2</v>
      </c>
      <c r="D43" s="82">
        <f t="shared" si="0"/>
        <v>24.15</v>
      </c>
    </row>
    <row r="44" spans="1:10" ht="21.95" customHeight="1" x14ac:dyDescent="0.25">
      <c r="A44" s="76" t="s">
        <v>168</v>
      </c>
      <c r="B44" s="25" t="s">
        <v>44</v>
      </c>
      <c r="C44" s="42">
        <v>0.01</v>
      </c>
      <c r="D44" s="82">
        <f t="shared" si="0"/>
        <v>16.100000000000001</v>
      </c>
    </row>
    <row r="45" spans="1:10" ht="21.95" customHeight="1" x14ac:dyDescent="0.25">
      <c r="A45" s="76" t="s">
        <v>189</v>
      </c>
      <c r="B45" s="27" t="s">
        <v>45</v>
      </c>
      <c r="C45" s="42">
        <v>6.0000000000000001E-3</v>
      </c>
      <c r="D45" s="82">
        <f t="shared" si="0"/>
        <v>9.66</v>
      </c>
    </row>
    <row r="46" spans="1:10" ht="21.95" customHeight="1" x14ac:dyDescent="0.25">
      <c r="A46" s="76" t="s">
        <v>196</v>
      </c>
      <c r="B46" s="25" t="s">
        <v>46</v>
      </c>
      <c r="C46" s="42">
        <v>2E-3</v>
      </c>
      <c r="D46" s="82">
        <f t="shared" si="0"/>
        <v>3.22</v>
      </c>
    </row>
    <row r="47" spans="1:10" ht="21.95" customHeight="1" x14ac:dyDescent="0.25">
      <c r="A47" s="76" t="s">
        <v>195</v>
      </c>
      <c r="B47" s="25" t="s">
        <v>47</v>
      </c>
      <c r="C47" s="42">
        <v>0.08</v>
      </c>
      <c r="D47" s="82">
        <f t="shared" si="0"/>
        <v>128.80000000000001</v>
      </c>
    </row>
    <row r="48" spans="1:10" ht="21.95" customHeight="1" x14ac:dyDescent="0.25">
      <c r="A48" s="256" t="s">
        <v>48</v>
      </c>
      <c r="B48" s="257"/>
      <c r="C48" s="41">
        <f>SUM(C40:C47)</f>
        <v>0.36800000000000005</v>
      </c>
      <c r="D48" s="78">
        <f>SUM(D40:D47)</f>
        <v>592.48</v>
      </c>
    </row>
    <row r="49" spans="1:6" ht="21.95" customHeight="1" x14ac:dyDescent="0.25">
      <c r="A49" s="242" t="s">
        <v>49</v>
      </c>
      <c r="B49" s="243"/>
      <c r="C49" s="44" t="s">
        <v>50</v>
      </c>
      <c r="D49" s="83" t="s">
        <v>35</v>
      </c>
      <c r="F49" s="21"/>
    </row>
    <row r="50" spans="1:6" ht="21.95" customHeight="1" x14ac:dyDescent="0.25">
      <c r="A50" s="76" t="s">
        <v>185</v>
      </c>
      <c r="B50" s="28" t="s">
        <v>295</v>
      </c>
      <c r="C50" s="29">
        <v>4.7</v>
      </c>
      <c r="D50" s="82">
        <f>C50*2*21-(D23*6%)</f>
        <v>100.80000000000001</v>
      </c>
      <c r="F50" s="21"/>
    </row>
    <row r="51" spans="1:6" ht="21.95" customHeight="1" x14ac:dyDescent="0.25">
      <c r="A51" s="76" t="s">
        <v>186</v>
      </c>
      <c r="B51" s="28" t="s">
        <v>296</v>
      </c>
      <c r="C51" s="29">
        <v>23.5</v>
      </c>
      <c r="D51" s="82">
        <f>C51*21*0.9</f>
        <v>444.15000000000003</v>
      </c>
      <c r="F51" s="21"/>
    </row>
    <row r="52" spans="1:6" ht="21.95" customHeight="1" x14ac:dyDescent="0.25">
      <c r="A52" s="76" t="s">
        <v>184</v>
      </c>
      <c r="B52" s="261" t="s">
        <v>297</v>
      </c>
      <c r="C52" s="262"/>
      <c r="D52" s="82">
        <v>20.149999999999999</v>
      </c>
      <c r="F52" s="21"/>
    </row>
    <row r="53" spans="1:6" ht="21.95" customHeight="1" x14ac:dyDescent="0.25">
      <c r="A53" s="76" t="s">
        <v>166</v>
      </c>
      <c r="B53" s="261" t="s">
        <v>298</v>
      </c>
      <c r="C53" s="262"/>
      <c r="D53" s="82">
        <v>0</v>
      </c>
    </row>
    <row r="54" spans="1:6" ht="21.95" customHeight="1" x14ac:dyDescent="0.25">
      <c r="A54" s="76" t="s">
        <v>168</v>
      </c>
      <c r="B54" s="267" t="s">
        <v>300</v>
      </c>
      <c r="C54" s="268"/>
      <c r="D54" s="82">
        <v>0</v>
      </c>
    </row>
    <row r="55" spans="1:6" ht="21.95" customHeight="1" x14ac:dyDescent="0.25">
      <c r="A55" s="76" t="s">
        <v>189</v>
      </c>
      <c r="B55" s="261" t="s">
        <v>51</v>
      </c>
      <c r="C55" s="262"/>
      <c r="D55" s="82">
        <v>0</v>
      </c>
    </row>
    <row r="56" spans="1:6" ht="21.95" customHeight="1" x14ac:dyDescent="0.25">
      <c r="A56" s="76" t="s">
        <v>196</v>
      </c>
      <c r="B56" s="261" t="s">
        <v>158</v>
      </c>
      <c r="C56" s="263"/>
      <c r="D56" s="82">
        <v>0</v>
      </c>
    </row>
    <row r="57" spans="1:6" ht="21.95" customHeight="1" x14ac:dyDescent="0.25">
      <c r="A57" s="76" t="s">
        <v>195</v>
      </c>
      <c r="B57" s="261" t="s">
        <v>159</v>
      </c>
      <c r="C57" s="263"/>
      <c r="D57" s="82">
        <v>0</v>
      </c>
    </row>
    <row r="58" spans="1:6" ht="21.95" customHeight="1" x14ac:dyDescent="0.25">
      <c r="A58" s="76" t="s">
        <v>299</v>
      </c>
      <c r="B58" s="261" t="s">
        <v>160</v>
      </c>
      <c r="C58" s="262"/>
      <c r="D58" s="82">
        <v>0</v>
      </c>
    </row>
    <row r="59" spans="1:6" ht="21.95" customHeight="1" x14ac:dyDescent="0.25">
      <c r="A59" s="256" t="s">
        <v>52</v>
      </c>
      <c r="B59" s="264"/>
      <c r="C59" s="257"/>
      <c r="D59" s="78">
        <f>SUM(D50:D58)</f>
        <v>565.1</v>
      </c>
    </row>
    <row r="60" spans="1:6" ht="21.95" customHeight="1" x14ac:dyDescent="0.25">
      <c r="A60" s="242" t="s">
        <v>53</v>
      </c>
      <c r="B60" s="243"/>
      <c r="C60" s="43" t="s">
        <v>54</v>
      </c>
      <c r="D60" s="83" t="s">
        <v>35</v>
      </c>
    </row>
    <row r="61" spans="1:6" ht="21.95" customHeight="1" x14ac:dyDescent="0.25">
      <c r="A61" s="76" t="s">
        <v>185</v>
      </c>
      <c r="B61" s="26" t="s">
        <v>55</v>
      </c>
      <c r="C61" s="45">
        <v>0</v>
      </c>
      <c r="D61" s="84">
        <v>0</v>
      </c>
    </row>
    <row r="62" spans="1:6" ht="21.95" customHeight="1" x14ac:dyDescent="0.25">
      <c r="A62" s="256" t="s">
        <v>56</v>
      </c>
      <c r="B62" s="257"/>
      <c r="C62" s="47">
        <f>C61</f>
        <v>0</v>
      </c>
      <c r="D62" s="85">
        <f>D61</f>
        <v>0</v>
      </c>
    </row>
    <row r="63" spans="1:6" ht="21.95" customHeight="1" x14ac:dyDescent="0.25">
      <c r="A63" s="242" t="s">
        <v>57</v>
      </c>
      <c r="B63" s="265"/>
      <c r="C63" s="265"/>
      <c r="D63" s="266"/>
    </row>
    <row r="64" spans="1:6" ht="21.95" customHeight="1" x14ac:dyDescent="0.25">
      <c r="A64" s="76" t="s">
        <v>192</v>
      </c>
      <c r="B64" s="260" t="s">
        <v>58</v>
      </c>
      <c r="C64" s="260"/>
      <c r="D64" s="77">
        <f>D38</f>
        <v>428.26</v>
      </c>
    </row>
    <row r="65" spans="1:4" ht="21.95" customHeight="1" x14ac:dyDescent="0.25">
      <c r="A65" s="76" t="s">
        <v>193</v>
      </c>
      <c r="B65" s="260" t="s">
        <v>59</v>
      </c>
      <c r="C65" s="260"/>
      <c r="D65" s="77">
        <f>D48</f>
        <v>592.48</v>
      </c>
    </row>
    <row r="66" spans="1:4" ht="21.95" customHeight="1" x14ac:dyDescent="0.25">
      <c r="A66" s="76" t="s">
        <v>194</v>
      </c>
      <c r="B66" s="260" t="s">
        <v>60</v>
      </c>
      <c r="C66" s="260"/>
      <c r="D66" s="77">
        <f>D59</f>
        <v>565.1</v>
      </c>
    </row>
    <row r="67" spans="1:4" ht="21.95" customHeight="1" x14ac:dyDescent="0.25">
      <c r="A67" s="86" t="s">
        <v>61</v>
      </c>
      <c r="B67" s="269" t="s">
        <v>62</v>
      </c>
      <c r="C67" s="269"/>
      <c r="D67" s="87">
        <f>D62</f>
        <v>0</v>
      </c>
    </row>
    <row r="68" spans="1:4" ht="21.95" customHeight="1" x14ac:dyDescent="0.25">
      <c r="A68" s="270" t="s">
        <v>63</v>
      </c>
      <c r="B68" s="270"/>
      <c r="C68" s="270"/>
      <c r="D68" s="60">
        <f>SUM(D64:D67)</f>
        <v>1585.8400000000001</v>
      </c>
    </row>
    <row r="69" spans="1:4" ht="21.95" customHeight="1" x14ac:dyDescent="0.25">
      <c r="A69" s="88"/>
      <c r="B69" s="59"/>
      <c r="C69" s="59"/>
      <c r="D69" s="89"/>
    </row>
    <row r="70" spans="1:4" ht="21.95" customHeight="1" x14ac:dyDescent="0.25">
      <c r="A70" s="244" t="s">
        <v>64</v>
      </c>
      <c r="B70" s="244"/>
      <c r="C70" s="244"/>
      <c r="D70" s="244"/>
    </row>
    <row r="71" spans="1:4" ht="21.95" customHeight="1" x14ac:dyDescent="0.25">
      <c r="A71" s="271" t="s">
        <v>65</v>
      </c>
      <c r="B71" s="272"/>
      <c r="C71" s="61" t="s">
        <v>34</v>
      </c>
      <c r="D71" s="90" t="s">
        <v>35</v>
      </c>
    </row>
    <row r="72" spans="1:4" ht="21.95" customHeight="1" x14ac:dyDescent="0.25">
      <c r="A72" s="76" t="s">
        <v>185</v>
      </c>
      <c r="B72" s="25" t="s">
        <v>66</v>
      </c>
      <c r="C72" s="42">
        <f>5%/12</f>
        <v>4.1666666666666666E-3</v>
      </c>
      <c r="D72" s="84">
        <f>C72*($D$30+D36)</f>
        <v>8.012731481481481</v>
      </c>
    </row>
    <row r="73" spans="1:4" ht="21.95" customHeight="1" x14ac:dyDescent="0.25">
      <c r="A73" s="76" t="s">
        <v>186</v>
      </c>
      <c r="B73" s="30" t="s">
        <v>161</v>
      </c>
      <c r="C73" s="42">
        <f>C47*C72</f>
        <v>3.3333333333333332E-4</v>
      </c>
      <c r="D73" s="84">
        <f>C73*($D$30+D34)</f>
        <v>0.58138888888888884</v>
      </c>
    </row>
    <row r="74" spans="1:4" ht="21.95" customHeight="1" x14ac:dyDescent="0.25">
      <c r="A74" s="76" t="s">
        <v>156</v>
      </c>
      <c r="B74" s="30" t="s">
        <v>162</v>
      </c>
      <c r="C74" s="42">
        <f>7/30/12</f>
        <v>1.9444444444444445E-2</v>
      </c>
      <c r="D74" s="84">
        <f t="shared" ref="D74:D76" si="1">C74*$D$30</f>
        <v>31.305555555555557</v>
      </c>
    </row>
    <row r="75" spans="1:4" ht="21.95" customHeight="1" x14ac:dyDescent="0.25">
      <c r="A75" s="76" t="s">
        <v>164</v>
      </c>
      <c r="B75" s="25" t="s">
        <v>163</v>
      </c>
      <c r="C75" s="42">
        <f>C74*C48</f>
        <v>7.1555555555555565E-3</v>
      </c>
      <c r="D75" s="84">
        <f t="shared" si="1"/>
        <v>11.520444444444445</v>
      </c>
    </row>
    <row r="76" spans="1:4" ht="21.95" customHeight="1" x14ac:dyDescent="0.25">
      <c r="A76" s="76" t="s">
        <v>182</v>
      </c>
      <c r="B76" s="30" t="s">
        <v>181</v>
      </c>
      <c r="C76" s="42">
        <v>0.04</v>
      </c>
      <c r="D76" s="84">
        <f t="shared" si="1"/>
        <v>64.400000000000006</v>
      </c>
    </row>
    <row r="77" spans="1:4" ht="21.95" customHeight="1" x14ac:dyDescent="0.25">
      <c r="A77" s="273" t="s">
        <v>67</v>
      </c>
      <c r="B77" s="274"/>
      <c r="C77" s="49">
        <f>SUM(C72:C76)</f>
        <v>7.1099999999999997E-2</v>
      </c>
      <c r="D77" s="91">
        <f>SUM(D72:D76)</f>
        <v>115.82012037037038</v>
      </c>
    </row>
    <row r="78" spans="1:4" ht="21.95" customHeight="1" x14ac:dyDescent="0.25">
      <c r="A78" s="88"/>
      <c r="B78" s="64"/>
      <c r="C78" s="64"/>
      <c r="D78" s="92"/>
    </row>
    <row r="79" spans="1:4" ht="21.95" customHeight="1" x14ac:dyDescent="0.25">
      <c r="A79" s="251" t="s">
        <v>68</v>
      </c>
      <c r="B79" s="252"/>
      <c r="C79" s="252"/>
      <c r="D79" s="253"/>
    </row>
    <row r="80" spans="1:4" ht="21.95" customHeight="1" x14ac:dyDescent="0.25">
      <c r="A80" s="242" t="s">
        <v>69</v>
      </c>
      <c r="B80" s="243"/>
      <c r="C80" s="43" t="s">
        <v>34</v>
      </c>
      <c r="D80" s="83" t="s">
        <v>35</v>
      </c>
    </row>
    <row r="81" spans="1:4" ht="21.95" customHeight="1" x14ac:dyDescent="0.25">
      <c r="A81" s="76" t="s">
        <v>185</v>
      </c>
      <c r="B81" s="26" t="s">
        <v>70</v>
      </c>
      <c r="C81" s="42">
        <v>0</v>
      </c>
      <c r="D81" s="84">
        <f>($D$30+D48)*C81</f>
        <v>0</v>
      </c>
    </row>
    <row r="82" spans="1:4" ht="21.95" customHeight="1" x14ac:dyDescent="0.25">
      <c r="A82" s="76" t="s">
        <v>186</v>
      </c>
      <c r="B82" s="26" t="s">
        <v>71</v>
      </c>
      <c r="C82" s="42">
        <v>2.8E-3</v>
      </c>
      <c r="D82" s="84">
        <f t="shared" ref="D82:D85" si="2">$D$30*C82</f>
        <v>4.508</v>
      </c>
    </row>
    <row r="83" spans="1:4" ht="21.95" customHeight="1" x14ac:dyDescent="0.25">
      <c r="A83" s="76" t="s">
        <v>184</v>
      </c>
      <c r="B83" s="26" t="s">
        <v>72</v>
      </c>
      <c r="C83" s="42">
        <v>4.0000000000000002E-4</v>
      </c>
      <c r="D83" s="84">
        <f t="shared" si="2"/>
        <v>0.64400000000000002</v>
      </c>
    </row>
    <row r="84" spans="1:4" ht="21.95" customHeight="1" x14ac:dyDescent="0.25">
      <c r="A84" s="76" t="s">
        <v>166</v>
      </c>
      <c r="B84" s="26" t="s">
        <v>73</v>
      </c>
      <c r="C84" s="42">
        <v>3.3E-3</v>
      </c>
      <c r="D84" s="84">
        <f t="shared" si="2"/>
        <v>5.3129999999999997</v>
      </c>
    </row>
    <row r="85" spans="1:4" ht="21.95" customHeight="1" x14ac:dyDescent="0.25">
      <c r="A85" s="76" t="s">
        <v>168</v>
      </c>
      <c r="B85" s="30" t="s">
        <v>74</v>
      </c>
      <c r="C85" s="42">
        <v>5.9999999999999995E-4</v>
      </c>
      <c r="D85" s="84">
        <f t="shared" si="2"/>
        <v>0.96599999999999997</v>
      </c>
    </row>
    <row r="86" spans="1:4" ht="21.95" customHeight="1" x14ac:dyDescent="0.25">
      <c r="A86" s="273" t="s">
        <v>75</v>
      </c>
      <c r="B86" s="274"/>
      <c r="C86" s="48">
        <f>SUM(C81:C85)</f>
        <v>7.1000000000000004E-3</v>
      </c>
      <c r="D86" s="93">
        <f>SUM(D81:D85)</f>
        <v>11.430999999999999</v>
      </c>
    </row>
    <row r="87" spans="1:4" ht="21.95" customHeight="1" x14ac:dyDescent="0.25">
      <c r="A87" s="242" t="s">
        <v>76</v>
      </c>
      <c r="B87" s="243"/>
      <c r="C87" s="43" t="str">
        <f>C80</f>
        <v>Perc. (%)</v>
      </c>
      <c r="D87" s="94" t="str">
        <f>D80</f>
        <v>Valor (R$)</v>
      </c>
    </row>
    <row r="88" spans="1:4" ht="21.95" customHeight="1" x14ac:dyDescent="0.25">
      <c r="A88" s="76" t="s">
        <v>185</v>
      </c>
      <c r="B88" s="26" t="s">
        <v>77</v>
      </c>
      <c r="C88" s="45">
        <v>0</v>
      </c>
      <c r="D88" s="84">
        <v>0</v>
      </c>
    </row>
    <row r="89" spans="1:4" ht="21.95" customHeight="1" x14ac:dyDescent="0.25">
      <c r="A89" s="273" t="s">
        <v>78</v>
      </c>
      <c r="B89" s="274"/>
      <c r="C89" s="46">
        <v>0</v>
      </c>
      <c r="D89" s="93">
        <v>0</v>
      </c>
    </row>
    <row r="90" spans="1:4" ht="21.95" customHeight="1" x14ac:dyDescent="0.25">
      <c r="A90" s="242" t="s">
        <v>79</v>
      </c>
      <c r="B90" s="265"/>
      <c r="C90" s="265"/>
      <c r="D90" s="266"/>
    </row>
    <row r="91" spans="1:4" ht="21.95" customHeight="1" x14ac:dyDescent="0.25">
      <c r="A91" s="76" t="s">
        <v>191</v>
      </c>
      <c r="B91" s="277" t="s">
        <v>80</v>
      </c>
      <c r="C91" s="277"/>
      <c r="D91" s="77">
        <f>D86</f>
        <v>11.430999999999999</v>
      </c>
    </row>
    <row r="92" spans="1:4" ht="21.95" customHeight="1" x14ac:dyDescent="0.25">
      <c r="A92" s="86" t="s">
        <v>190</v>
      </c>
      <c r="B92" s="269" t="s">
        <v>77</v>
      </c>
      <c r="C92" s="269"/>
      <c r="D92" s="95">
        <f>D89</f>
        <v>0</v>
      </c>
    </row>
    <row r="93" spans="1:4" ht="21.95" customHeight="1" x14ac:dyDescent="0.25">
      <c r="A93" s="270" t="s">
        <v>81</v>
      </c>
      <c r="B93" s="270"/>
      <c r="C93" s="270"/>
      <c r="D93" s="60">
        <f>SUM(D91:D92)</f>
        <v>11.430999999999999</v>
      </c>
    </row>
    <row r="94" spans="1:4" ht="21.95" customHeight="1" x14ac:dyDescent="0.25">
      <c r="A94" s="88"/>
      <c r="B94" s="59"/>
      <c r="C94" s="59"/>
      <c r="D94" s="89"/>
    </row>
    <row r="95" spans="1:4" ht="21.95" customHeight="1" x14ac:dyDescent="0.25">
      <c r="A95" s="244" t="s">
        <v>82</v>
      </c>
      <c r="B95" s="244"/>
      <c r="C95" s="244"/>
      <c r="D95" s="244"/>
    </row>
    <row r="96" spans="1:4" ht="21.95" customHeight="1" x14ac:dyDescent="0.25">
      <c r="A96" s="278" t="s">
        <v>83</v>
      </c>
      <c r="B96" s="279"/>
      <c r="C96" s="279"/>
      <c r="D96" s="75" t="s">
        <v>35</v>
      </c>
    </row>
    <row r="97" spans="1:4" ht="21.95" customHeight="1" x14ac:dyDescent="0.25">
      <c r="A97" s="76" t="s">
        <v>185</v>
      </c>
      <c r="B97" s="280" t="s">
        <v>84</v>
      </c>
      <c r="C97" s="281"/>
      <c r="D97" s="82">
        <f>MATERIAIS!F32</f>
        <v>618.08833333333325</v>
      </c>
    </row>
    <row r="98" spans="1:4" ht="21.95" customHeight="1" x14ac:dyDescent="0.25">
      <c r="A98" s="76" t="s">
        <v>186</v>
      </c>
      <c r="B98" s="280" t="s">
        <v>218</v>
      </c>
      <c r="C98" s="281"/>
      <c r="D98" s="82">
        <f>EQUIPAMENTOS!G16</f>
        <v>40.855111111111114</v>
      </c>
    </row>
    <row r="99" spans="1:4" ht="21.95" customHeight="1" x14ac:dyDescent="0.25">
      <c r="A99" s="76" t="s">
        <v>184</v>
      </c>
      <c r="B99" s="280" t="s">
        <v>85</v>
      </c>
      <c r="C99" s="281"/>
      <c r="D99" s="82">
        <f>'UNIFORMES e EPI''S'!E9+'UNIFORMES e EPI''S'!E16</f>
        <v>66.826666666666668</v>
      </c>
    </row>
    <row r="100" spans="1:4" ht="21.95" customHeight="1" x14ac:dyDescent="0.25">
      <c r="A100" s="76" t="s">
        <v>164</v>
      </c>
      <c r="B100" s="280" t="s">
        <v>220</v>
      </c>
      <c r="C100" s="281"/>
      <c r="D100" s="82">
        <f>EQUIPAMENTOS!G19</f>
        <v>12.557870370370368</v>
      </c>
    </row>
    <row r="101" spans="1:4" ht="21.95" customHeight="1" x14ac:dyDescent="0.25">
      <c r="A101" s="273" t="s">
        <v>86</v>
      </c>
      <c r="B101" s="282"/>
      <c r="C101" s="274"/>
      <c r="D101" s="91">
        <f>SUM(D97:D100)</f>
        <v>738.3279814814814</v>
      </c>
    </row>
    <row r="102" spans="1:4" ht="21.95" customHeight="1" x14ac:dyDescent="0.25">
      <c r="A102" s="97"/>
      <c r="B102" s="65"/>
      <c r="C102" s="65"/>
      <c r="D102" s="98"/>
    </row>
    <row r="103" spans="1:4" ht="21.95" customHeight="1" x14ac:dyDescent="0.25">
      <c r="A103" s="283" t="s">
        <v>87</v>
      </c>
      <c r="B103" s="284"/>
      <c r="C103" s="284"/>
      <c r="D103" s="285"/>
    </row>
    <row r="104" spans="1:4" ht="21.95" customHeight="1" x14ac:dyDescent="0.25">
      <c r="A104" s="275" t="s">
        <v>88</v>
      </c>
      <c r="B104" s="276"/>
      <c r="C104" s="38" t="s">
        <v>34</v>
      </c>
      <c r="D104" s="99" t="s">
        <v>35</v>
      </c>
    </row>
    <row r="105" spans="1:4" ht="21.95" customHeight="1" x14ac:dyDescent="0.25">
      <c r="A105" s="76" t="s">
        <v>185</v>
      </c>
      <c r="B105" s="30" t="s">
        <v>89</v>
      </c>
      <c r="C105" s="42">
        <v>0.05</v>
      </c>
      <c r="D105" s="84">
        <f>C105*D122</f>
        <v>203.07095509259261</v>
      </c>
    </row>
    <row r="106" spans="1:4" ht="21.95" customHeight="1" x14ac:dyDescent="0.25">
      <c r="A106" s="76" t="s">
        <v>186</v>
      </c>
      <c r="B106" s="30" t="s">
        <v>90</v>
      </c>
      <c r="C106" s="42">
        <v>0.1</v>
      </c>
      <c r="D106" s="84">
        <f>C106*(D105+D122)</f>
        <v>426.44900569444445</v>
      </c>
    </row>
    <row r="107" spans="1:4" ht="21.95" customHeight="1" x14ac:dyDescent="0.25">
      <c r="A107" s="287" t="s">
        <v>184</v>
      </c>
      <c r="B107" s="50" t="s">
        <v>91</v>
      </c>
      <c r="C107" s="51">
        <f>C108+C109+C110</f>
        <v>9.2499999999999999E-2</v>
      </c>
      <c r="D107" s="100">
        <f>D108+D109+D110</f>
        <v>506.01966564909299</v>
      </c>
    </row>
    <row r="108" spans="1:4" ht="21.95" customHeight="1" x14ac:dyDescent="0.25">
      <c r="A108" s="287"/>
      <c r="B108" s="27" t="s">
        <v>200</v>
      </c>
      <c r="C108" s="42">
        <v>1.6500000000000001E-2</v>
      </c>
      <c r="D108" s="84">
        <f>($D$122+$D$105+$D$106)/(1-$C$107-$C$112)*C108</f>
        <v>90.262967386054427</v>
      </c>
    </row>
    <row r="109" spans="1:4" ht="21.95" customHeight="1" x14ac:dyDescent="0.25">
      <c r="A109" s="287"/>
      <c r="B109" s="27" t="s">
        <v>201</v>
      </c>
      <c r="C109" s="42">
        <v>7.5999999999999998E-2</v>
      </c>
      <c r="D109" s="84">
        <f t="shared" ref="D109:D110" si="3">($D$122+$D$105+$D$106)/(1-$C$107-$C$112)*C109</f>
        <v>415.75669826303857</v>
      </c>
    </row>
    <row r="110" spans="1:4" ht="21.95" customHeight="1" x14ac:dyDescent="0.25">
      <c r="A110" s="287"/>
      <c r="B110" s="27" t="s">
        <v>187</v>
      </c>
      <c r="C110" s="42">
        <v>0</v>
      </c>
      <c r="D110" s="84">
        <f t="shared" si="3"/>
        <v>0</v>
      </c>
    </row>
    <row r="111" spans="1:4" ht="21.95" customHeight="1" x14ac:dyDescent="0.25">
      <c r="A111" s="287"/>
      <c r="B111" s="50" t="s">
        <v>183</v>
      </c>
      <c r="C111" s="51">
        <f>C112</f>
        <v>0.05</v>
      </c>
      <c r="D111" s="85">
        <f>D112</f>
        <v>273.52414359410432</v>
      </c>
    </row>
    <row r="112" spans="1:4" ht="21.95" customHeight="1" x14ac:dyDescent="0.25">
      <c r="A112" s="287"/>
      <c r="B112" s="27" t="s">
        <v>188</v>
      </c>
      <c r="C112" s="42">
        <v>0.05</v>
      </c>
      <c r="D112" s="84">
        <f>(D122+D105+D106)/(1-C107-C111)*C111</f>
        <v>273.52414359410432</v>
      </c>
    </row>
    <row r="113" spans="1:4" ht="21.95" customHeight="1" x14ac:dyDescent="0.25">
      <c r="A113" s="273" t="s">
        <v>92</v>
      </c>
      <c r="B113" s="274"/>
      <c r="C113" s="49">
        <f>(1+C105)*(1+C106)/(1-C107-C111)-1</f>
        <v>0.34693877551020447</v>
      </c>
      <c r="D113" s="93">
        <f>D105+D106+D107+D111</f>
        <v>1409.0637700302343</v>
      </c>
    </row>
    <row r="114" spans="1:4" ht="21.95" customHeight="1" x14ac:dyDescent="0.25">
      <c r="A114" s="88"/>
      <c r="B114" s="59"/>
      <c r="C114" s="59"/>
      <c r="D114" s="89"/>
    </row>
    <row r="115" spans="1:4" ht="21.95" customHeight="1" x14ac:dyDescent="0.25">
      <c r="A115" s="251" t="s">
        <v>93</v>
      </c>
      <c r="B115" s="252"/>
      <c r="C115" s="252"/>
      <c r="D115" s="253"/>
    </row>
    <row r="116" spans="1:4" ht="21.95" customHeight="1" x14ac:dyDescent="0.25">
      <c r="A116" s="288" t="s">
        <v>94</v>
      </c>
      <c r="B116" s="289"/>
      <c r="C116" s="290"/>
      <c r="D116" s="101" t="s">
        <v>35</v>
      </c>
    </row>
    <row r="117" spans="1:4" ht="21.95" customHeight="1" x14ac:dyDescent="0.25">
      <c r="A117" s="76" t="s">
        <v>185</v>
      </c>
      <c r="B117" s="260" t="s">
        <v>95</v>
      </c>
      <c r="C117" s="260"/>
      <c r="D117" s="84">
        <f>D30</f>
        <v>1610</v>
      </c>
    </row>
    <row r="118" spans="1:4" ht="21.95" customHeight="1" x14ac:dyDescent="0.25">
      <c r="A118" s="76" t="s">
        <v>186</v>
      </c>
      <c r="B118" s="260" t="s">
        <v>96</v>
      </c>
      <c r="C118" s="260"/>
      <c r="D118" s="84">
        <f>D68</f>
        <v>1585.8400000000001</v>
      </c>
    </row>
    <row r="119" spans="1:4" ht="21.95" customHeight="1" x14ac:dyDescent="0.25">
      <c r="A119" s="76" t="s">
        <v>184</v>
      </c>
      <c r="B119" s="260" t="s">
        <v>97</v>
      </c>
      <c r="C119" s="260"/>
      <c r="D119" s="84">
        <f>D77</f>
        <v>115.82012037037038</v>
      </c>
    </row>
    <row r="120" spans="1:4" ht="21.95" customHeight="1" x14ac:dyDescent="0.25">
      <c r="A120" s="76" t="s">
        <v>166</v>
      </c>
      <c r="B120" s="260" t="s">
        <v>98</v>
      </c>
      <c r="C120" s="260"/>
      <c r="D120" s="84">
        <f>D93</f>
        <v>11.430999999999999</v>
      </c>
    </row>
    <row r="121" spans="1:4" ht="21.95" customHeight="1" x14ac:dyDescent="0.25">
      <c r="A121" s="76" t="s">
        <v>168</v>
      </c>
      <c r="B121" s="260" t="s">
        <v>99</v>
      </c>
      <c r="C121" s="260"/>
      <c r="D121" s="84">
        <f>D101</f>
        <v>738.3279814814814</v>
      </c>
    </row>
    <row r="122" spans="1:4" ht="21.95" customHeight="1" x14ac:dyDescent="0.25">
      <c r="A122" s="288" t="s">
        <v>100</v>
      </c>
      <c r="B122" s="289"/>
      <c r="C122" s="290"/>
      <c r="D122" s="93">
        <f>SUM(D117:D121)</f>
        <v>4061.4191018518518</v>
      </c>
    </row>
    <row r="123" spans="1:4" ht="21.95" customHeight="1" x14ac:dyDescent="0.25">
      <c r="A123" s="102" t="s">
        <v>189</v>
      </c>
      <c r="B123" s="291" t="s">
        <v>101</v>
      </c>
      <c r="C123" s="291"/>
      <c r="D123" s="95">
        <f>D113</f>
        <v>1409.0637700302343</v>
      </c>
    </row>
    <row r="124" spans="1:4" ht="21.95" customHeight="1" x14ac:dyDescent="0.25">
      <c r="A124" s="286" t="s">
        <v>309</v>
      </c>
      <c r="B124" s="286"/>
      <c r="C124" s="286"/>
      <c r="D124" s="63">
        <f>D122+D123</f>
        <v>5470.4828718820863</v>
      </c>
    </row>
    <row r="125" spans="1:4" ht="21.95" customHeight="1" x14ac:dyDescent="0.25">
      <c r="A125" s="103"/>
      <c r="B125" s="68"/>
      <c r="C125" s="69"/>
      <c r="D125" s="104"/>
    </row>
    <row r="126" spans="1:4" ht="21.95" customHeight="1" x14ac:dyDescent="0.25">
      <c r="A126" s="218" t="s">
        <v>311</v>
      </c>
      <c r="B126" s="219"/>
      <c r="C126" s="219"/>
      <c r="D126" s="218"/>
    </row>
    <row r="127" spans="1:4" ht="21.95" customHeight="1" x14ac:dyDescent="0.25">
      <c r="A127" s="105" t="s">
        <v>185</v>
      </c>
      <c r="B127" s="222" t="s">
        <v>315</v>
      </c>
      <c r="C127" s="222"/>
      <c r="D127" s="66">
        <f>D124</f>
        <v>5470.4828718820863</v>
      </c>
    </row>
    <row r="128" spans="1:4" ht="21.95" customHeight="1" x14ac:dyDescent="0.25">
      <c r="A128" s="96" t="s">
        <v>186</v>
      </c>
      <c r="B128" s="222" t="s">
        <v>307</v>
      </c>
      <c r="C128" s="222"/>
      <c r="D128" s="67">
        <v>1</v>
      </c>
    </row>
    <row r="129" spans="1:4" ht="21.95" customHeight="1" x14ac:dyDescent="0.25">
      <c r="A129" s="96" t="s">
        <v>184</v>
      </c>
      <c r="B129" s="222" t="s">
        <v>312</v>
      </c>
      <c r="C129" s="222"/>
      <c r="D129" s="66">
        <f>D127*D128</f>
        <v>5470.4828718820863</v>
      </c>
    </row>
    <row r="130" spans="1:4" ht="21.95" customHeight="1" x14ac:dyDescent="0.25">
      <c r="A130" s="96" t="s">
        <v>166</v>
      </c>
      <c r="B130" s="222" t="s">
        <v>308</v>
      </c>
      <c r="C130" s="222"/>
      <c r="D130" s="67">
        <f>D19</f>
        <v>5</v>
      </c>
    </row>
    <row r="131" spans="1:4" ht="21.95" customHeight="1" x14ac:dyDescent="0.25">
      <c r="A131" s="106" t="s">
        <v>168</v>
      </c>
      <c r="B131" s="222" t="s">
        <v>313</v>
      </c>
      <c r="C131" s="222"/>
      <c r="D131" s="66">
        <f>D129*D130</f>
        <v>27352.414359410432</v>
      </c>
    </row>
    <row r="132" spans="1:4" ht="21.95" customHeight="1" x14ac:dyDescent="0.25">
      <c r="A132" s="220" t="s">
        <v>310</v>
      </c>
      <c r="B132" s="221"/>
      <c r="C132" s="221"/>
      <c r="D132" s="198">
        <f>D131*12</f>
        <v>328228.97231292515</v>
      </c>
    </row>
    <row r="133" spans="1:4" ht="24.95" customHeight="1" x14ac:dyDescent="0.25">
      <c r="A133" s="23"/>
      <c r="B133" s="24"/>
    </row>
  </sheetData>
  <mergeCells count="86">
    <mergeCell ref="C6:D6"/>
    <mergeCell ref="A1:D1"/>
    <mergeCell ref="C2:D2"/>
    <mergeCell ref="C3:D3"/>
    <mergeCell ref="C4:D4"/>
    <mergeCell ref="C5:D5"/>
    <mergeCell ref="B18:C18"/>
    <mergeCell ref="C7:D7"/>
    <mergeCell ref="C8:D8"/>
    <mergeCell ref="C9:D9"/>
    <mergeCell ref="C10:D10"/>
    <mergeCell ref="A11:D11"/>
    <mergeCell ref="B12:C12"/>
    <mergeCell ref="B13:C13"/>
    <mergeCell ref="B14:C14"/>
    <mergeCell ref="B15:C15"/>
    <mergeCell ref="B16:C16"/>
    <mergeCell ref="B17:C17"/>
    <mergeCell ref="A49:B49"/>
    <mergeCell ref="B19:C19"/>
    <mergeCell ref="A21:D21"/>
    <mergeCell ref="A22:C22"/>
    <mergeCell ref="B23:C23"/>
    <mergeCell ref="A30:C30"/>
    <mergeCell ref="A32:D32"/>
    <mergeCell ref="A33:B33"/>
    <mergeCell ref="A36:B36"/>
    <mergeCell ref="A38:B38"/>
    <mergeCell ref="A39:B39"/>
    <mergeCell ref="A48:B48"/>
    <mergeCell ref="B64:C64"/>
    <mergeCell ref="B52:C52"/>
    <mergeCell ref="B53:C53"/>
    <mergeCell ref="B54:C54"/>
    <mergeCell ref="B55:C55"/>
    <mergeCell ref="B56:C56"/>
    <mergeCell ref="B57:C57"/>
    <mergeCell ref="B58:C58"/>
    <mergeCell ref="A59:C59"/>
    <mergeCell ref="A60:B60"/>
    <mergeCell ref="A62:B62"/>
    <mergeCell ref="A63:D63"/>
    <mergeCell ref="A89:B89"/>
    <mergeCell ref="B65:C65"/>
    <mergeCell ref="B66:C66"/>
    <mergeCell ref="B67:C67"/>
    <mergeCell ref="A68:C68"/>
    <mergeCell ref="A70:D70"/>
    <mergeCell ref="A71:B71"/>
    <mergeCell ref="A77:B77"/>
    <mergeCell ref="A79:D79"/>
    <mergeCell ref="A80:B80"/>
    <mergeCell ref="A86:B86"/>
    <mergeCell ref="A87:B87"/>
    <mergeCell ref="A103:D103"/>
    <mergeCell ref="A90:D90"/>
    <mergeCell ref="B91:C91"/>
    <mergeCell ref="B92:C92"/>
    <mergeCell ref="A93:C93"/>
    <mergeCell ref="A95:D95"/>
    <mergeCell ref="A96:C96"/>
    <mergeCell ref="B97:C97"/>
    <mergeCell ref="B98:C98"/>
    <mergeCell ref="B99:C99"/>
    <mergeCell ref="B100:C100"/>
    <mergeCell ref="A101:C101"/>
    <mergeCell ref="B123:C123"/>
    <mergeCell ref="A104:B104"/>
    <mergeCell ref="A107:A112"/>
    <mergeCell ref="A113:B113"/>
    <mergeCell ref="A115:D115"/>
    <mergeCell ref="A116:C116"/>
    <mergeCell ref="B117:C117"/>
    <mergeCell ref="B118:C118"/>
    <mergeCell ref="B119:C119"/>
    <mergeCell ref="B120:C120"/>
    <mergeCell ref="B121:C121"/>
    <mergeCell ref="A122:C122"/>
    <mergeCell ref="B131:C131"/>
    <mergeCell ref="A132:C132"/>
    <mergeCell ref="A124:C124"/>
    <mergeCell ref="A126:D126"/>
    <mergeCell ref="B127:C127"/>
    <mergeCell ref="B128:C128"/>
    <mergeCell ref="B129:C129"/>
    <mergeCell ref="B130:C130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  <rowBreaks count="2" manualBreakCount="2">
    <brk id="48" max="10" man="1"/>
    <brk id="9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G16"/>
  <sheetViews>
    <sheetView view="pageBreakPreview" topLeftCell="C1" zoomScale="90" zoomScaleNormal="100" zoomScaleSheetLayoutView="90" workbookViewId="0">
      <selection activeCell="A52" sqref="A52"/>
    </sheetView>
  </sheetViews>
  <sheetFormatPr defaultRowHeight="15" x14ac:dyDescent="0.25"/>
  <cols>
    <col min="1" max="1" width="6.28515625" bestFit="1" customWidth="1"/>
    <col min="2" max="2" width="94.5703125" customWidth="1"/>
    <col min="3" max="3" width="18.42578125" customWidth="1"/>
    <col min="4" max="4" width="16.7109375" customWidth="1"/>
    <col min="5" max="5" width="19.28515625" customWidth="1"/>
    <col min="7" max="7" width="10.5703125" bestFit="1" customWidth="1"/>
  </cols>
  <sheetData>
    <row r="1" spans="1:7" ht="21.95" customHeight="1" x14ac:dyDescent="0.25">
      <c r="A1" s="294" t="s">
        <v>316</v>
      </c>
      <c r="B1" s="294"/>
      <c r="C1" s="294"/>
      <c r="D1" s="294"/>
      <c r="E1" s="294"/>
    </row>
    <row r="2" spans="1:7" ht="35.25" customHeight="1" x14ac:dyDescent="0.25">
      <c r="A2" s="107" t="s">
        <v>0</v>
      </c>
      <c r="B2" s="108" t="s">
        <v>107</v>
      </c>
      <c r="C2" s="109" t="s">
        <v>108</v>
      </c>
      <c r="D2" s="115" t="s">
        <v>178</v>
      </c>
      <c r="E2" s="115" t="s">
        <v>198</v>
      </c>
    </row>
    <row r="3" spans="1:7" ht="21.95" customHeight="1" x14ac:dyDescent="0.25">
      <c r="A3" s="110">
        <v>1</v>
      </c>
      <c r="B3" s="114" t="s">
        <v>276</v>
      </c>
      <c r="C3" s="111">
        <v>4</v>
      </c>
      <c r="D3" s="199">
        <v>27.28</v>
      </c>
      <c r="E3" s="199">
        <f>C3*D3</f>
        <v>109.12</v>
      </c>
      <c r="G3" s="18"/>
    </row>
    <row r="4" spans="1:7" ht="21.95" customHeight="1" x14ac:dyDescent="0.25">
      <c r="A4" s="110">
        <v>2</v>
      </c>
      <c r="B4" s="114" t="s">
        <v>275</v>
      </c>
      <c r="C4" s="111">
        <v>4</v>
      </c>
      <c r="D4" s="199">
        <v>29.97</v>
      </c>
      <c r="E4" s="199">
        <f t="shared" ref="E4:E7" si="0">C4*D4</f>
        <v>119.88</v>
      </c>
    </row>
    <row r="5" spans="1:7" ht="21.95" customHeight="1" x14ac:dyDescent="0.25">
      <c r="A5" s="110">
        <v>3</v>
      </c>
      <c r="B5" s="114" t="s">
        <v>277</v>
      </c>
      <c r="C5" s="111">
        <v>1</v>
      </c>
      <c r="D5" s="199">
        <v>20</v>
      </c>
      <c r="E5" s="199">
        <f t="shared" si="0"/>
        <v>20</v>
      </c>
    </row>
    <row r="6" spans="1:7" ht="21.95" customHeight="1" x14ac:dyDescent="0.25">
      <c r="A6" s="110">
        <v>4</v>
      </c>
      <c r="B6" s="112" t="s">
        <v>278</v>
      </c>
      <c r="C6" s="111">
        <v>4</v>
      </c>
      <c r="D6" s="199">
        <v>4.3099999999999996</v>
      </c>
      <c r="E6" s="199">
        <f t="shared" si="0"/>
        <v>17.239999999999998</v>
      </c>
    </row>
    <row r="7" spans="1:7" ht="21.95" customHeight="1" x14ac:dyDescent="0.25">
      <c r="A7" s="113">
        <v>5</v>
      </c>
      <c r="B7" s="114" t="s">
        <v>273</v>
      </c>
      <c r="C7" s="111">
        <v>2</v>
      </c>
      <c r="D7" s="199">
        <v>44.55</v>
      </c>
      <c r="E7" s="199">
        <f t="shared" si="0"/>
        <v>89.1</v>
      </c>
    </row>
    <row r="8" spans="1:7" ht="21.95" customHeight="1" x14ac:dyDescent="0.25">
      <c r="A8" s="293" t="s">
        <v>109</v>
      </c>
      <c r="B8" s="293"/>
      <c r="C8" s="293"/>
      <c r="D8" s="293"/>
      <c r="E8" s="200">
        <f>SUM(E3:E7)</f>
        <v>355.34000000000003</v>
      </c>
    </row>
    <row r="9" spans="1:7" ht="21.95" customHeight="1" x14ac:dyDescent="0.25">
      <c r="A9" s="292" t="s">
        <v>331</v>
      </c>
      <c r="B9" s="292"/>
      <c r="C9" s="292"/>
      <c r="D9" s="292"/>
      <c r="E9" s="201">
        <f>E8/12</f>
        <v>29.611666666666668</v>
      </c>
    </row>
    <row r="10" spans="1:7" ht="21.95" customHeight="1" x14ac:dyDescent="0.25">
      <c r="A10" s="124"/>
      <c r="B10" s="124"/>
      <c r="C10" s="124"/>
      <c r="D10" s="124"/>
      <c r="E10" s="124"/>
    </row>
    <row r="11" spans="1:7" ht="21.95" customHeight="1" x14ac:dyDescent="0.25">
      <c r="A11" s="294" t="s">
        <v>272</v>
      </c>
      <c r="B11" s="294"/>
      <c r="C11" s="294"/>
      <c r="D11" s="294"/>
      <c r="E11" s="294"/>
    </row>
    <row r="12" spans="1:7" ht="35.25" customHeight="1" x14ac:dyDescent="0.25">
      <c r="A12" s="107" t="s">
        <v>0</v>
      </c>
      <c r="B12" s="125" t="s">
        <v>317</v>
      </c>
      <c r="C12" s="109" t="s">
        <v>108</v>
      </c>
      <c r="D12" s="115" t="s">
        <v>178</v>
      </c>
      <c r="E12" s="115" t="s">
        <v>199</v>
      </c>
    </row>
    <row r="13" spans="1:7" ht="21.95" customHeight="1" x14ac:dyDescent="0.25">
      <c r="A13" s="110">
        <v>1</v>
      </c>
      <c r="B13" s="112" t="s">
        <v>286</v>
      </c>
      <c r="C13" s="111">
        <v>144</v>
      </c>
      <c r="D13" s="199">
        <v>2.9</v>
      </c>
      <c r="E13" s="199">
        <f>C13*D13</f>
        <v>417.59999999999997</v>
      </c>
    </row>
    <row r="14" spans="1:7" ht="21.95" customHeight="1" x14ac:dyDescent="0.25">
      <c r="A14" s="110">
        <v>2</v>
      </c>
      <c r="B14" s="112" t="s">
        <v>274</v>
      </c>
      <c r="C14" s="111">
        <v>36</v>
      </c>
      <c r="D14" s="199">
        <v>0.80500000000000005</v>
      </c>
      <c r="E14" s="199">
        <f t="shared" ref="E14" si="1">C14*D14</f>
        <v>28.98</v>
      </c>
    </row>
    <row r="15" spans="1:7" ht="21.95" customHeight="1" x14ac:dyDescent="0.25">
      <c r="A15" s="292" t="s">
        <v>109</v>
      </c>
      <c r="B15" s="292"/>
      <c r="C15" s="292"/>
      <c r="D15" s="292"/>
      <c r="E15" s="201">
        <f>SUM(E13:E14)</f>
        <v>446.58</v>
      </c>
    </row>
    <row r="16" spans="1:7" ht="21.95" customHeight="1" x14ac:dyDescent="0.25">
      <c r="A16" s="292" t="s">
        <v>110</v>
      </c>
      <c r="B16" s="292"/>
      <c r="C16" s="292"/>
      <c r="D16" s="292"/>
      <c r="E16" s="201">
        <f>E15/12</f>
        <v>37.214999999999996</v>
      </c>
    </row>
  </sheetData>
  <mergeCells count="6">
    <mergeCell ref="A16:D16"/>
    <mergeCell ref="A8:D8"/>
    <mergeCell ref="A1:E1"/>
    <mergeCell ref="A11:E11"/>
    <mergeCell ref="A15:D15"/>
    <mergeCell ref="A9:D9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32"/>
  <sheetViews>
    <sheetView view="pageBreakPreview" zoomScale="90" zoomScaleNormal="80" zoomScaleSheetLayoutView="90" workbookViewId="0">
      <pane ySplit="1" topLeftCell="A17" activePane="bottomLeft" state="frozen"/>
      <selection activeCell="A52" sqref="A52"/>
      <selection pane="bottomLeft" activeCell="A52" sqref="A52"/>
    </sheetView>
  </sheetViews>
  <sheetFormatPr defaultRowHeight="15" x14ac:dyDescent="0.25"/>
  <cols>
    <col min="1" max="1" width="5.42578125" bestFit="1" customWidth="1"/>
    <col min="2" max="2" width="96.7109375" customWidth="1"/>
    <col min="3" max="3" width="26.5703125" style="20" customWidth="1"/>
    <col min="4" max="4" width="16.7109375" style="20" bestFit="1" customWidth="1"/>
    <col min="5" max="5" width="20.28515625" style="20" customWidth="1"/>
    <col min="6" max="6" width="17.85546875" style="20" customWidth="1"/>
  </cols>
  <sheetData>
    <row r="1" spans="1:6" ht="39" customHeight="1" x14ac:dyDescent="0.25">
      <c r="A1" s="116" t="s">
        <v>0</v>
      </c>
      <c r="B1" s="117" t="s">
        <v>102</v>
      </c>
      <c r="C1" s="116" t="s">
        <v>103</v>
      </c>
      <c r="D1" s="116" t="s">
        <v>262</v>
      </c>
      <c r="E1" s="117" t="s">
        <v>178</v>
      </c>
      <c r="F1" s="117" t="s">
        <v>179</v>
      </c>
    </row>
    <row r="2" spans="1:6" ht="26.1" customHeight="1" x14ac:dyDescent="0.25">
      <c r="A2" s="118">
        <v>1</v>
      </c>
      <c r="B2" s="119" t="s">
        <v>222</v>
      </c>
      <c r="C2" s="118" t="s">
        <v>251</v>
      </c>
      <c r="D2" s="118">
        <v>2</v>
      </c>
      <c r="E2" s="120">
        <v>12.28</v>
      </c>
      <c r="F2" s="120">
        <f>D2*E2</f>
        <v>24.56</v>
      </c>
    </row>
    <row r="3" spans="1:6" ht="26.1" customHeight="1" x14ac:dyDescent="0.25">
      <c r="A3" s="118">
        <v>2</v>
      </c>
      <c r="B3" s="119" t="s">
        <v>223</v>
      </c>
      <c r="C3" s="118" t="s">
        <v>105</v>
      </c>
      <c r="D3" s="118">
        <v>2</v>
      </c>
      <c r="E3" s="120">
        <v>10.4</v>
      </c>
      <c r="F3" s="120">
        <f t="shared" ref="F3:F30" si="0">D3*E3</f>
        <v>20.8</v>
      </c>
    </row>
    <row r="4" spans="1:6" ht="26.1" customHeight="1" x14ac:dyDescent="0.25">
      <c r="A4" s="118">
        <v>3</v>
      </c>
      <c r="B4" s="119" t="s">
        <v>224</v>
      </c>
      <c r="C4" s="118" t="s">
        <v>105</v>
      </c>
      <c r="D4" s="118">
        <v>5</v>
      </c>
      <c r="E4" s="120">
        <v>5.75</v>
      </c>
      <c r="F4" s="120">
        <f t="shared" si="0"/>
        <v>28.75</v>
      </c>
    </row>
    <row r="5" spans="1:6" ht="26.1" customHeight="1" x14ac:dyDescent="0.25">
      <c r="A5" s="118">
        <v>4</v>
      </c>
      <c r="B5" s="119" t="s">
        <v>225</v>
      </c>
      <c r="C5" s="118" t="s">
        <v>252</v>
      </c>
      <c r="D5" s="118">
        <v>4</v>
      </c>
      <c r="E5" s="120">
        <v>13.5</v>
      </c>
      <c r="F5" s="120">
        <f t="shared" si="0"/>
        <v>54</v>
      </c>
    </row>
    <row r="6" spans="1:6" ht="26.1" customHeight="1" x14ac:dyDescent="0.25">
      <c r="A6" s="118">
        <v>5</v>
      </c>
      <c r="B6" s="121" t="s">
        <v>226</v>
      </c>
      <c r="C6" s="118" t="s">
        <v>253</v>
      </c>
      <c r="D6" s="118">
        <v>9</v>
      </c>
      <c r="E6" s="120">
        <v>24.09</v>
      </c>
      <c r="F6" s="120">
        <f t="shared" si="0"/>
        <v>216.81</v>
      </c>
    </row>
    <row r="7" spans="1:6" ht="26.1" customHeight="1" x14ac:dyDescent="0.25">
      <c r="A7" s="118">
        <v>6</v>
      </c>
      <c r="B7" s="121" t="s">
        <v>227</v>
      </c>
      <c r="C7" s="118" t="s">
        <v>253</v>
      </c>
      <c r="D7" s="118">
        <v>9</v>
      </c>
      <c r="E7" s="120">
        <v>20.895</v>
      </c>
      <c r="F7" s="120">
        <f>D7*E7</f>
        <v>188.05500000000001</v>
      </c>
    </row>
    <row r="8" spans="1:6" ht="26.1" customHeight="1" x14ac:dyDescent="0.25">
      <c r="A8" s="118">
        <v>7</v>
      </c>
      <c r="B8" s="119" t="s">
        <v>228</v>
      </c>
      <c r="C8" s="118" t="s">
        <v>254</v>
      </c>
      <c r="D8" s="118">
        <v>5</v>
      </c>
      <c r="E8" s="120">
        <v>31.34</v>
      </c>
      <c r="F8" s="120">
        <f t="shared" si="0"/>
        <v>156.69999999999999</v>
      </c>
    </row>
    <row r="9" spans="1:6" ht="26.1" customHeight="1" x14ac:dyDescent="0.25">
      <c r="A9" s="118">
        <v>8</v>
      </c>
      <c r="B9" s="119" t="s">
        <v>229</v>
      </c>
      <c r="C9" s="118" t="s">
        <v>253</v>
      </c>
      <c r="D9" s="118">
        <v>5</v>
      </c>
      <c r="E9" s="120">
        <v>23.995000000000001</v>
      </c>
      <c r="F9" s="120">
        <f t="shared" si="0"/>
        <v>119.97500000000001</v>
      </c>
    </row>
    <row r="10" spans="1:6" ht="26.1" customHeight="1" x14ac:dyDescent="0.25">
      <c r="A10" s="118">
        <v>9</v>
      </c>
      <c r="B10" s="119" t="s">
        <v>230</v>
      </c>
      <c r="C10" s="118" t="s">
        <v>105</v>
      </c>
      <c r="D10" s="118">
        <v>3</v>
      </c>
      <c r="E10" s="120">
        <v>5.47</v>
      </c>
      <c r="F10" s="120">
        <f t="shared" si="0"/>
        <v>16.41</v>
      </c>
    </row>
    <row r="11" spans="1:6" ht="26.1" customHeight="1" x14ac:dyDescent="0.25">
      <c r="A11" s="118">
        <v>10</v>
      </c>
      <c r="B11" s="119" t="s">
        <v>231</v>
      </c>
      <c r="C11" s="118" t="s">
        <v>105</v>
      </c>
      <c r="D11" s="118">
        <v>1</v>
      </c>
      <c r="E11" s="120">
        <v>6.29</v>
      </c>
      <c r="F11" s="120">
        <f t="shared" si="0"/>
        <v>6.29</v>
      </c>
    </row>
    <row r="12" spans="1:6" ht="26.1" customHeight="1" x14ac:dyDescent="0.25">
      <c r="A12" s="118">
        <v>11</v>
      </c>
      <c r="B12" s="119" t="s">
        <v>232</v>
      </c>
      <c r="C12" s="118" t="s">
        <v>105</v>
      </c>
      <c r="D12" s="118">
        <v>10</v>
      </c>
      <c r="E12" s="120">
        <v>0.57999999999999996</v>
      </c>
      <c r="F12" s="120">
        <f t="shared" si="0"/>
        <v>5.8</v>
      </c>
    </row>
    <row r="13" spans="1:6" ht="26.1" customHeight="1" x14ac:dyDescent="0.25">
      <c r="A13" s="118">
        <v>12</v>
      </c>
      <c r="B13" s="119" t="s">
        <v>233</v>
      </c>
      <c r="C13" s="118" t="s">
        <v>105</v>
      </c>
      <c r="D13" s="118">
        <v>3</v>
      </c>
      <c r="E13" s="120">
        <v>1.89</v>
      </c>
      <c r="F13" s="120">
        <f t="shared" si="0"/>
        <v>5.67</v>
      </c>
    </row>
    <row r="14" spans="1:6" ht="26.1" customHeight="1" x14ac:dyDescent="0.25">
      <c r="A14" s="118">
        <v>13</v>
      </c>
      <c r="B14" s="121" t="s">
        <v>234</v>
      </c>
      <c r="C14" s="122" t="s">
        <v>255</v>
      </c>
      <c r="D14" s="118">
        <v>5</v>
      </c>
      <c r="E14" s="120">
        <v>8.5</v>
      </c>
      <c r="F14" s="120">
        <f t="shared" si="0"/>
        <v>42.5</v>
      </c>
    </row>
    <row r="15" spans="1:6" ht="26.1" customHeight="1" x14ac:dyDescent="0.25">
      <c r="A15" s="118">
        <v>14</v>
      </c>
      <c r="B15" s="119" t="s">
        <v>235</v>
      </c>
      <c r="C15" s="118" t="s">
        <v>257</v>
      </c>
      <c r="D15" s="118">
        <v>3</v>
      </c>
      <c r="E15" s="120">
        <v>2.85</v>
      </c>
      <c r="F15" s="120">
        <f t="shared" si="0"/>
        <v>8.5500000000000007</v>
      </c>
    </row>
    <row r="16" spans="1:6" ht="26.1" customHeight="1" x14ac:dyDescent="0.25">
      <c r="A16" s="118">
        <v>15</v>
      </c>
      <c r="B16" s="119" t="s">
        <v>236</v>
      </c>
      <c r="C16" s="118" t="s">
        <v>257</v>
      </c>
      <c r="D16" s="118">
        <v>9</v>
      </c>
      <c r="E16" s="120">
        <v>2.7450000000000001</v>
      </c>
      <c r="F16" s="120">
        <f t="shared" si="0"/>
        <v>24.705000000000002</v>
      </c>
    </row>
    <row r="17" spans="1:6" ht="26.1" customHeight="1" x14ac:dyDescent="0.25">
      <c r="A17" s="118">
        <v>16</v>
      </c>
      <c r="B17" s="121" t="s">
        <v>237</v>
      </c>
      <c r="C17" s="118" t="s">
        <v>257</v>
      </c>
      <c r="D17" s="118">
        <v>3</v>
      </c>
      <c r="E17" s="202">
        <v>3.73</v>
      </c>
      <c r="F17" s="202">
        <f t="shared" si="0"/>
        <v>11.19</v>
      </c>
    </row>
    <row r="18" spans="1:6" ht="26.1" customHeight="1" x14ac:dyDescent="0.25">
      <c r="A18" s="118">
        <v>17</v>
      </c>
      <c r="B18" s="119" t="s">
        <v>238</v>
      </c>
      <c r="C18" s="118" t="s">
        <v>105</v>
      </c>
      <c r="D18" s="118">
        <v>2</v>
      </c>
      <c r="E18" s="202">
        <v>5</v>
      </c>
      <c r="F18" s="202">
        <f t="shared" si="0"/>
        <v>10</v>
      </c>
    </row>
    <row r="19" spans="1:6" ht="26.1" customHeight="1" x14ac:dyDescent="0.25">
      <c r="A19" s="118">
        <v>18</v>
      </c>
      <c r="B19" s="119" t="s">
        <v>239</v>
      </c>
      <c r="C19" s="118" t="s">
        <v>105</v>
      </c>
      <c r="D19" s="118">
        <v>3</v>
      </c>
      <c r="E19" s="202">
        <v>4.37</v>
      </c>
      <c r="F19" s="202">
        <f t="shared" si="0"/>
        <v>13.11</v>
      </c>
    </row>
    <row r="20" spans="1:6" ht="26.1" customHeight="1" x14ac:dyDescent="0.25">
      <c r="A20" s="118">
        <v>19</v>
      </c>
      <c r="B20" s="119" t="s">
        <v>240</v>
      </c>
      <c r="C20" s="118" t="s">
        <v>105</v>
      </c>
      <c r="D20" s="118">
        <v>25</v>
      </c>
      <c r="E20" s="202">
        <v>1.54</v>
      </c>
      <c r="F20" s="202">
        <f t="shared" si="0"/>
        <v>38.5</v>
      </c>
    </row>
    <row r="21" spans="1:6" ht="26.1" customHeight="1" x14ac:dyDescent="0.25">
      <c r="A21" s="118">
        <v>20</v>
      </c>
      <c r="B21" s="119" t="s">
        <v>241</v>
      </c>
      <c r="C21" s="118" t="s">
        <v>105</v>
      </c>
      <c r="D21" s="118">
        <v>2</v>
      </c>
      <c r="E21" s="202">
        <v>6.9</v>
      </c>
      <c r="F21" s="202">
        <f t="shared" si="0"/>
        <v>13.8</v>
      </c>
    </row>
    <row r="22" spans="1:6" ht="26.1" customHeight="1" x14ac:dyDescent="0.25">
      <c r="A22" s="118">
        <v>21</v>
      </c>
      <c r="B22" s="119" t="s">
        <v>242</v>
      </c>
      <c r="C22" s="118" t="s">
        <v>105</v>
      </c>
      <c r="D22" s="118">
        <v>20</v>
      </c>
      <c r="E22" s="202">
        <v>13.5</v>
      </c>
      <c r="F22" s="202">
        <f t="shared" si="0"/>
        <v>270</v>
      </c>
    </row>
    <row r="23" spans="1:6" ht="26.1" customHeight="1" x14ac:dyDescent="0.25">
      <c r="A23" s="118">
        <v>22</v>
      </c>
      <c r="B23" s="119" t="s">
        <v>243</v>
      </c>
      <c r="C23" s="118" t="s">
        <v>105</v>
      </c>
      <c r="D23" s="118">
        <v>20</v>
      </c>
      <c r="E23" s="202">
        <v>2.8849999999999998</v>
      </c>
      <c r="F23" s="202">
        <f t="shared" si="0"/>
        <v>57.699999999999996</v>
      </c>
    </row>
    <row r="24" spans="1:6" ht="26.1" customHeight="1" x14ac:dyDescent="0.25">
      <c r="A24" s="118">
        <v>23</v>
      </c>
      <c r="B24" s="123" t="s">
        <v>244</v>
      </c>
      <c r="C24" s="122" t="s">
        <v>258</v>
      </c>
      <c r="D24" s="118">
        <v>5</v>
      </c>
      <c r="E24" s="202">
        <v>27.885000000000002</v>
      </c>
      <c r="F24" s="202">
        <f t="shared" si="0"/>
        <v>139.42500000000001</v>
      </c>
    </row>
    <row r="25" spans="1:6" ht="26.1" customHeight="1" x14ac:dyDescent="0.25">
      <c r="A25" s="118">
        <v>24</v>
      </c>
      <c r="B25" s="119" t="s">
        <v>245</v>
      </c>
      <c r="C25" s="122" t="s">
        <v>258</v>
      </c>
      <c r="D25" s="118">
        <v>4</v>
      </c>
      <c r="E25" s="202">
        <v>11.65</v>
      </c>
      <c r="F25" s="202">
        <f t="shared" si="0"/>
        <v>46.6</v>
      </c>
    </row>
    <row r="26" spans="1:6" ht="26.1" customHeight="1" x14ac:dyDescent="0.25">
      <c r="A26" s="118">
        <v>25</v>
      </c>
      <c r="B26" s="119" t="s">
        <v>246</v>
      </c>
      <c r="C26" s="122" t="s">
        <v>258</v>
      </c>
      <c r="D26" s="118">
        <v>4</v>
      </c>
      <c r="E26" s="202">
        <v>14.65</v>
      </c>
      <c r="F26" s="202">
        <f t="shared" si="0"/>
        <v>58.6</v>
      </c>
    </row>
    <row r="27" spans="1:6" ht="26.1" customHeight="1" x14ac:dyDescent="0.25">
      <c r="A27" s="118">
        <v>26</v>
      </c>
      <c r="B27" s="119" t="s">
        <v>247</v>
      </c>
      <c r="C27" s="118" t="s">
        <v>105</v>
      </c>
      <c r="D27" s="118">
        <v>3</v>
      </c>
      <c r="E27" s="202">
        <v>11.04</v>
      </c>
      <c r="F27" s="202">
        <f t="shared" si="0"/>
        <v>33.119999999999997</v>
      </c>
    </row>
    <row r="28" spans="1:6" ht="26.1" customHeight="1" x14ac:dyDescent="0.25">
      <c r="A28" s="118">
        <v>27</v>
      </c>
      <c r="B28" s="119" t="s">
        <v>248</v>
      </c>
      <c r="C28" s="118" t="s">
        <v>105</v>
      </c>
      <c r="D28" s="118">
        <v>3</v>
      </c>
      <c r="E28" s="202">
        <v>9.3800000000000008</v>
      </c>
      <c r="F28" s="202">
        <f t="shared" si="0"/>
        <v>28.14</v>
      </c>
    </row>
    <row r="29" spans="1:6" ht="26.1" customHeight="1" x14ac:dyDescent="0.25">
      <c r="A29" s="118">
        <v>28</v>
      </c>
      <c r="B29" s="119" t="s">
        <v>249</v>
      </c>
      <c r="C29" s="122" t="s">
        <v>256</v>
      </c>
      <c r="D29" s="118">
        <v>10</v>
      </c>
      <c r="E29" s="202">
        <v>124.41</v>
      </c>
      <c r="F29" s="202">
        <f t="shared" si="0"/>
        <v>1244.0999999999999</v>
      </c>
    </row>
    <row r="30" spans="1:6" ht="26.1" customHeight="1" x14ac:dyDescent="0.25">
      <c r="A30" s="118">
        <v>29</v>
      </c>
      <c r="B30" s="119" t="s">
        <v>250</v>
      </c>
      <c r="C30" s="122" t="s">
        <v>259</v>
      </c>
      <c r="D30" s="118">
        <v>9</v>
      </c>
      <c r="E30" s="202">
        <v>91.63</v>
      </c>
      <c r="F30" s="202">
        <f t="shared" si="0"/>
        <v>824.67</v>
      </c>
    </row>
    <row r="31" spans="1:6" ht="26.1" customHeight="1" x14ac:dyDescent="0.25">
      <c r="A31" s="295" t="s">
        <v>6</v>
      </c>
      <c r="B31" s="295"/>
      <c r="C31" s="295"/>
      <c r="D31" s="295"/>
      <c r="E31" s="295"/>
      <c r="F31" s="203">
        <f>SUM(F2:F30)</f>
        <v>3708.5299999999997</v>
      </c>
    </row>
    <row r="32" spans="1:6" ht="26.1" customHeight="1" x14ac:dyDescent="0.25">
      <c r="A32" s="295" t="s">
        <v>180</v>
      </c>
      <c r="B32" s="295"/>
      <c r="C32" s="295"/>
      <c r="D32" s="295"/>
      <c r="E32" s="295"/>
      <c r="F32" s="203">
        <f>F31/'QUANTIDADE DE FUNCIONÁRIOS'!B51</f>
        <v>618.08833333333325</v>
      </c>
    </row>
  </sheetData>
  <mergeCells count="2">
    <mergeCell ref="A31:E31"/>
    <mergeCell ref="A32:E32"/>
  </mergeCells>
  <pageMargins left="0.511811024" right="0.511811024" top="0.78740157499999996" bottom="0.78740157499999996" header="0.31496062000000002" footer="0.31496062000000002"/>
  <pageSetup paperSize="9" scale="50" fitToHeight="0" orientation="portrait" r:id="rId1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22"/>
  <sheetViews>
    <sheetView view="pageBreakPreview" topLeftCell="B13" zoomScale="90" zoomScaleNormal="90" zoomScaleSheetLayoutView="90" workbookViewId="0">
      <selection activeCell="A52" sqref="A52"/>
    </sheetView>
  </sheetViews>
  <sheetFormatPr defaultRowHeight="15" x14ac:dyDescent="0.25"/>
  <cols>
    <col min="1" max="1" width="7.85546875" customWidth="1"/>
    <col min="2" max="2" width="102" customWidth="1"/>
    <col min="3" max="3" width="14.140625" customWidth="1"/>
    <col min="4" max="4" width="16.140625" customWidth="1"/>
    <col min="5" max="5" width="17.140625" customWidth="1"/>
    <col min="6" max="6" width="20.140625" customWidth="1"/>
    <col min="7" max="7" width="15.42578125" customWidth="1"/>
    <col min="8" max="8" width="11.7109375" bestFit="1" customWidth="1"/>
    <col min="9" max="9" width="11.42578125" bestFit="1" customWidth="1"/>
    <col min="10" max="10" width="13.140625" customWidth="1"/>
    <col min="11" max="11" width="12.7109375" bestFit="1" customWidth="1"/>
    <col min="14" max="14" width="13.5703125" customWidth="1"/>
    <col min="15" max="15" width="12.28515625" customWidth="1"/>
  </cols>
  <sheetData>
    <row r="1" spans="1:15" ht="41.25" customHeight="1" x14ac:dyDescent="0.25">
      <c r="A1" s="137" t="s">
        <v>0</v>
      </c>
      <c r="B1" s="136" t="s">
        <v>106</v>
      </c>
      <c r="C1" s="138" t="s">
        <v>103</v>
      </c>
      <c r="D1" s="138" t="s">
        <v>104</v>
      </c>
      <c r="E1" s="136" t="s">
        <v>178</v>
      </c>
      <c r="F1" s="136" t="s">
        <v>197</v>
      </c>
      <c r="G1" s="136" t="s">
        <v>264</v>
      </c>
    </row>
    <row r="2" spans="1:15" ht="36" customHeight="1" x14ac:dyDescent="0.25">
      <c r="A2" s="110">
        <v>1</v>
      </c>
      <c r="B2" s="112" t="s">
        <v>263</v>
      </c>
      <c r="C2" s="110" t="s">
        <v>105</v>
      </c>
      <c r="D2" s="110">
        <v>25</v>
      </c>
      <c r="E2" s="204">
        <v>24</v>
      </c>
      <c r="F2" s="126">
        <v>36</v>
      </c>
      <c r="G2" s="207">
        <f>D2*E2/F2</f>
        <v>16.666666666666668</v>
      </c>
    </row>
    <row r="3" spans="1:15" ht="36" customHeight="1" x14ac:dyDescent="0.25">
      <c r="A3" s="110">
        <v>2</v>
      </c>
      <c r="B3" s="112" t="s">
        <v>260</v>
      </c>
      <c r="C3" s="110" t="s">
        <v>105</v>
      </c>
      <c r="D3" s="110">
        <v>40</v>
      </c>
      <c r="E3" s="204">
        <v>29</v>
      </c>
      <c r="F3" s="126">
        <v>36</v>
      </c>
      <c r="G3" s="207">
        <f>D3*E3/F3</f>
        <v>32.222222222222221</v>
      </c>
    </row>
    <row r="4" spans="1:15" ht="36" customHeight="1" x14ac:dyDescent="0.25">
      <c r="A4" s="110">
        <v>3</v>
      </c>
      <c r="B4" s="112" t="s">
        <v>261</v>
      </c>
      <c r="C4" s="110" t="s">
        <v>105</v>
      </c>
      <c r="D4" s="110">
        <v>25</v>
      </c>
      <c r="E4" s="204">
        <v>21.07</v>
      </c>
      <c r="F4" s="126">
        <v>36</v>
      </c>
      <c r="G4" s="207">
        <f t="shared" ref="G4:G11" si="0">D4*E4/F4</f>
        <v>14.631944444444445</v>
      </c>
    </row>
    <row r="5" spans="1:15" ht="36" customHeight="1" x14ac:dyDescent="0.25">
      <c r="A5" s="110">
        <v>4</v>
      </c>
      <c r="B5" s="112" t="s">
        <v>265</v>
      </c>
      <c r="C5" s="110" t="s">
        <v>105</v>
      </c>
      <c r="D5" s="110">
        <v>25</v>
      </c>
      <c r="E5" s="204">
        <v>17.03</v>
      </c>
      <c r="F5" s="126">
        <v>36</v>
      </c>
      <c r="G5" s="207">
        <f t="shared" si="0"/>
        <v>11.826388888888889</v>
      </c>
    </row>
    <row r="6" spans="1:15" ht="36" customHeight="1" x14ac:dyDescent="0.25">
      <c r="A6" s="110">
        <v>5</v>
      </c>
      <c r="B6" s="112" t="s">
        <v>266</v>
      </c>
      <c r="C6" s="110" t="s">
        <v>105</v>
      </c>
      <c r="D6" s="110">
        <v>60</v>
      </c>
      <c r="E6" s="204">
        <v>49.9</v>
      </c>
      <c r="F6" s="126">
        <v>36</v>
      </c>
      <c r="G6" s="207">
        <f t="shared" si="0"/>
        <v>83.166666666666671</v>
      </c>
      <c r="I6" s="18"/>
    </row>
    <row r="7" spans="1:15" ht="36" customHeight="1" x14ac:dyDescent="0.25">
      <c r="A7" s="110">
        <v>6</v>
      </c>
      <c r="B7" s="112" t="s">
        <v>267</v>
      </c>
      <c r="C7" s="110" t="s">
        <v>105</v>
      </c>
      <c r="D7" s="110">
        <v>30</v>
      </c>
      <c r="E7" s="204">
        <v>90.41</v>
      </c>
      <c r="F7" s="126">
        <v>36</v>
      </c>
      <c r="G7" s="207">
        <f t="shared" si="0"/>
        <v>75.341666666666654</v>
      </c>
      <c r="I7" s="18"/>
    </row>
    <row r="8" spans="1:15" ht="36" customHeight="1" x14ac:dyDescent="0.25">
      <c r="A8" s="110">
        <v>7</v>
      </c>
      <c r="B8" s="112" t="s">
        <v>268</v>
      </c>
      <c r="C8" s="127" t="s">
        <v>105</v>
      </c>
      <c r="D8" s="127">
        <v>25</v>
      </c>
      <c r="E8" s="204">
        <v>47.9</v>
      </c>
      <c r="F8" s="126">
        <v>60</v>
      </c>
      <c r="G8" s="207">
        <f t="shared" si="0"/>
        <v>19.958333333333332</v>
      </c>
      <c r="I8" s="18"/>
      <c r="N8" s="18"/>
      <c r="O8" s="18"/>
    </row>
    <row r="9" spans="1:15" ht="36" customHeight="1" x14ac:dyDescent="0.25">
      <c r="A9" s="110">
        <v>8</v>
      </c>
      <c r="B9" s="112" t="s">
        <v>269</v>
      </c>
      <c r="C9" s="127" t="s">
        <v>105</v>
      </c>
      <c r="D9" s="127">
        <v>1</v>
      </c>
      <c r="E9" s="204">
        <v>1269.94</v>
      </c>
      <c r="F9" s="126">
        <v>60</v>
      </c>
      <c r="G9" s="207">
        <f>D9*E9/F9</f>
        <v>21.165666666666667</v>
      </c>
    </row>
    <row r="10" spans="1:15" ht="52.5" customHeight="1" x14ac:dyDescent="0.25">
      <c r="A10" s="128">
        <v>9</v>
      </c>
      <c r="B10" s="112" t="s">
        <v>270</v>
      </c>
      <c r="C10" s="127" t="s">
        <v>105</v>
      </c>
      <c r="D10" s="127">
        <v>1</v>
      </c>
      <c r="E10" s="205">
        <v>2729.9</v>
      </c>
      <c r="F10" s="129">
        <v>60</v>
      </c>
      <c r="G10" s="207">
        <f>D10*E10/F10</f>
        <v>45.498333333333335</v>
      </c>
    </row>
    <row r="11" spans="1:15" ht="36" customHeight="1" x14ac:dyDescent="0.25">
      <c r="A11" s="113">
        <v>10</v>
      </c>
      <c r="B11" s="130" t="s">
        <v>271</v>
      </c>
      <c r="C11" s="131" t="s">
        <v>105</v>
      </c>
      <c r="D11" s="131">
        <v>1</v>
      </c>
      <c r="E11" s="206">
        <v>407</v>
      </c>
      <c r="F11" s="132">
        <v>60</v>
      </c>
      <c r="G11" s="208">
        <f t="shared" si="0"/>
        <v>6.7833333333333332</v>
      </c>
    </row>
    <row r="12" spans="1:15" ht="36" customHeight="1" x14ac:dyDescent="0.25">
      <c r="A12" s="296" t="s">
        <v>6</v>
      </c>
      <c r="B12" s="297"/>
      <c r="C12" s="297"/>
      <c r="D12" s="297"/>
      <c r="E12" s="297"/>
      <c r="F12" s="298"/>
      <c r="G12" s="201">
        <f>SUM(G2:G11)</f>
        <v>327.26122222222227</v>
      </c>
    </row>
    <row r="13" spans="1:15" ht="36" customHeight="1" x14ac:dyDescent="0.25">
      <c r="A13" s="296" t="s">
        <v>180</v>
      </c>
      <c r="B13" s="297"/>
      <c r="C13" s="297"/>
      <c r="D13" s="297"/>
      <c r="E13" s="297"/>
      <c r="F13" s="298"/>
      <c r="G13" s="201">
        <f>G12/'QUANTIDADE DE FUNCIONÁRIOS'!B51</f>
        <v>54.543537037037048</v>
      </c>
    </row>
    <row r="14" spans="1:15" ht="36" customHeight="1" x14ac:dyDescent="0.25">
      <c r="A14" s="133"/>
      <c r="B14" s="134"/>
      <c r="C14" s="135"/>
      <c r="D14" s="133"/>
      <c r="E14" s="133"/>
      <c r="F14" s="133"/>
      <c r="G14" s="133"/>
    </row>
    <row r="15" spans="1:15" ht="36" customHeight="1" x14ac:dyDescent="0.25">
      <c r="A15" s="133"/>
      <c r="B15" s="133"/>
      <c r="C15" s="300" t="s">
        <v>218</v>
      </c>
      <c r="D15" s="300"/>
      <c r="E15" s="300"/>
      <c r="F15" s="300"/>
      <c r="G15" s="209">
        <f>SUM(G6,G7,G8,G9,G10)</f>
        <v>245.13066666666668</v>
      </c>
    </row>
    <row r="16" spans="1:15" ht="36" customHeight="1" x14ac:dyDescent="0.25">
      <c r="A16" s="133"/>
      <c r="B16" s="133"/>
      <c r="C16" s="299" t="s">
        <v>219</v>
      </c>
      <c r="D16" s="299"/>
      <c r="E16" s="299"/>
      <c r="F16" s="299"/>
      <c r="G16" s="210">
        <f>G15/'QUANTIDADE DE FUNCIONÁRIOS'!B51</f>
        <v>40.855111111111114</v>
      </c>
    </row>
    <row r="17" spans="1:7" ht="36" customHeight="1" x14ac:dyDescent="0.25">
      <c r="A17" s="133"/>
      <c r="B17" s="133"/>
      <c r="C17" s="139"/>
      <c r="D17" s="139"/>
      <c r="E17" s="139"/>
      <c r="F17" s="139"/>
      <c r="G17" s="139"/>
    </row>
    <row r="18" spans="1:7" ht="36" customHeight="1" x14ac:dyDescent="0.25">
      <c r="A18" s="133"/>
      <c r="B18" s="133"/>
      <c r="C18" s="300" t="s">
        <v>220</v>
      </c>
      <c r="D18" s="300"/>
      <c r="E18" s="300"/>
      <c r="F18" s="300"/>
      <c r="G18" s="209">
        <f>SUM(G2+G3+G4+G5)</f>
        <v>75.347222222222214</v>
      </c>
    </row>
    <row r="19" spans="1:7" ht="36" customHeight="1" x14ac:dyDescent="0.25">
      <c r="A19" s="133"/>
      <c r="B19" s="133"/>
      <c r="C19" s="299" t="s">
        <v>219</v>
      </c>
      <c r="D19" s="299"/>
      <c r="E19" s="299"/>
      <c r="F19" s="299"/>
      <c r="G19" s="210">
        <f>G18/'QUANTIDADE DE FUNCIONÁRIOS'!B51</f>
        <v>12.557870370370368</v>
      </c>
    </row>
    <row r="20" spans="1:7" ht="36" customHeight="1" x14ac:dyDescent="0.25">
      <c r="A20" s="133"/>
      <c r="B20" s="133"/>
      <c r="C20" s="139"/>
      <c r="D20" s="139"/>
      <c r="E20" s="139"/>
      <c r="F20" s="139"/>
      <c r="G20" s="139"/>
    </row>
    <row r="21" spans="1:7" ht="36" customHeight="1" x14ac:dyDescent="0.25">
      <c r="A21" s="133"/>
      <c r="B21" s="133"/>
      <c r="C21" s="300" t="s">
        <v>279</v>
      </c>
      <c r="D21" s="300"/>
      <c r="E21" s="300"/>
      <c r="F21" s="300"/>
      <c r="G21" s="209">
        <f>G11</f>
        <v>6.7833333333333332</v>
      </c>
    </row>
    <row r="22" spans="1:7" ht="36" customHeight="1" x14ac:dyDescent="0.25">
      <c r="A22" s="133"/>
      <c r="B22" s="133"/>
      <c r="C22" s="299" t="s">
        <v>219</v>
      </c>
      <c r="D22" s="299"/>
      <c r="E22" s="299"/>
      <c r="F22" s="299"/>
      <c r="G22" s="210">
        <f>G21/1</f>
        <v>6.7833333333333332</v>
      </c>
    </row>
  </sheetData>
  <mergeCells count="8">
    <mergeCell ref="A12:F12"/>
    <mergeCell ref="A13:F13"/>
    <mergeCell ref="C19:F19"/>
    <mergeCell ref="C21:F21"/>
    <mergeCell ref="C22:F22"/>
    <mergeCell ref="C15:F15"/>
    <mergeCell ref="C16:F16"/>
    <mergeCell ref="C18:F18"/>
  </mergeCells>
  <pageMargins left="0.511811024" right="0.511811024" top="0.78740157499999996" bottom="0.78740157499999996" header="0.31496062000000002" footer="0.31496062000000002"/>
  <pageSetup paperSize="9" scale="47" fitToHeight="0" orientation="portrait" r:id="rId1"/>
  <rowBreaks count="1" manualBreakCount="1">
    <brk id="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53"/>
  <sheetViews>
    <sheetView view="pageBreakPreview" zoomScale="80" zoomScaleNormal="70" zoomScaleSheetLayoutView="80" workbookViewId="0">
      <selection activeCell="F26" sqref="F26"/>
    </sheetView>
  </sheetViews>
  <sheetFormatPr defaultRowHeight="14.25" x14ac:dyDescent="0.2"/>
  <cols>
    <col min="1" max="1" width="103.42578125" style="14" bestFit="1" customWidth="1"/>
    <col min="2" max="2" width="30.85546875" style="14" customWidth="1"/>
    <col min="3" max="3" width="22.5703125" style="14" customWidth="1"/>
    <col min="4" max="4" width="24.42578125" style="14" customWidth="1"/>
    <col min="5" max="5" width="13.140625" style="14" customWidth="1"/>
    <col min="6" max="6" width="23.7109375" style="14" bestFit="1" customWidth="1"/>
    <col min="7" max="7" width="22.5703125" style="14" customWidth="1"/>
    <col min="8" max="8" width="25.7109375" style="14" customWidth="1"/>
    <col min="9" max="9" width="34.140625" style="14" customWidth="1"/>
    <col min="10" max="10" width="24.140625" style="14" bestFit="1" customWidth="1"/>
    <col min="11" max="233" width="9.140625" style="14"/>
    <col min="234" max="234" width="53" style="14" bestFit="1" customWidth="1"/>
    <col min="235" max="235" width="16" style="14" customWidth="1"/>
    <col min="236" max="236" width="20.28515625" style="14" customWidth="1"/>
    <col min="237" max="237" width="16.7109375" style="14" bestFit="1" customWidth="1"/>
    <col min="238" max="238" width="19.42578125" style="14" bestFit="1" customWidth="1"/>
    <col min="239" max="239" width="18.7109375" style="14" customWidth="1"/>
    <col min="240" max="240" width="14.7109375" style="14" customWidth="1"/>
    <col min="241" max="241" width="14" style="14" customWidth="1"/>
    <col min="242" max="244" width="9.140625" style="14"/>
    <col min="245" max="245" width="12.42578125" style="14" bestFit="1" customWidth="1"/>
    <col min="246" max="489" width="9.140625" style="14"/>
    <col min="490" max="490" width="53" style="14" bestFit="1" customWidth="1"/>
    <col min="491" max="491" width="16" style="14" customWidth="1"/>
    <col min="492" max="492" width="20.28515625" style="14" customWidth="1"/>
    <col min="493" max="493" width="16.7109375" style="14" bestFit="1" customWidth="1"/>
    <col min="494" max="494" width="19.42578125" style="14" bestFit="1" customWidth="1"/>
    <col min="495" max="495" width="18.7109375" style="14" customWidth="1"/>
    <col min="496" max="496" width="14.7109375" style="14" customWidth="1"/>
    <col min="497" max="497" width="14" style="14" customWidth="1"/>
    <col min="498" max="500" width="9.140625" style="14"/>
    <col min="501" max="501" width="12.42578125" style="14" bestFit="1" customWidth="1"/>
    <col min="502" max="745" width="9.140625" style="14"/>
    <col min="746" max="746" width="53" style="14" bestFit="1" customWidth="1"/>
    <col min="747" max="747" width="16" style="14" customWidth="1"/>
    <col min="748" max="748" width="20.28515625" style="14" customWidth="1"/>
    <col min="749" max="749" width="16.7109375" style="14" bestFit="1" customWidth="1"/>
    <col min="750" max="750" width="19.42578125" style="14" bestFit="1" customWidth="1"/>
    <col min="751" max="751" width="18.7109375" style="14" customWidth="1"/>
    <col min="752" max="752" width="14.7109375" style="14" customWidth="1"/>
    <col min="753" max="753" width="14" style="14" customWidth="1"/>
    <col min="754" max="756" width="9.140625" style="14"/>
    <col min="757" max="757" width="12.42578125" style="14" bestFit="1" customWidth="1"/>
    <col min="758" max="1001" width="9.140625" style="14"/>
    <col min="1002" max="1002" width="53" style="14" bestFit="1" customWidth="1"/>
    <col min="1003" max="1003" width="16" style="14" customWidth="1"/>
    <col min="1004" max="1004" width="20.28515625" style="14" customWidth="1"/>
    <col min="1005" max="1005" width="16.7109375" style="14" bestFit="1" customWidth="1"/>
    <col min="1006" max="1006" width="19.42578125" style="14" bestFit="1" customWidth="1"/>
    <col min="1007" max="1007" width="18.7109375" style="14" customWidth="1"/>
    <col min="1008" max="1008" width="14.7109375" style="14" customWidth="1"/>
    <col min="1009" max="1009" width="14" style="14" customWidth="1"/>
    <col min="1010" max="1012" width="9.140625" style="14"/>
    <col min="1013" max="1013" width="12.42578125" style="14" bestFit="1" customWidth="1"/>
    <col min="1014" max="1257" width="9.140625" style="14"/>
    <col min="1258" max="1258" width="53" style="14" bestFit="1" customWidth="1"/>
    <col min="1259" max="1259" width="16" style="14" customWidth="1"/>
    <col min="1260" max="1260" width="20.28515625" style="14" customWidth="1"/>
    <col min="1261" max="1261" width="16.7109375" style="14" bestFit="1" customWidth="1"/>
    <col min="1262" max="1262" width="19.42578125" style="14" bestFit="1" customWidth="1"/>
    <col min="1263" max="1263" width="18.7109375" style="14" customWidth="1"/>
    <col min="1264" max="1264" width="14.7109375" style="14" customWidth="1"/>
    <col min="1265" max="1265" width="14" style="14" customWidth="1"/>
    <col min="1266" max="1268" width="9.140625" style="14"/>
    <col min="1269" max="1269" width="12.42578125" style="14" bestFit="1" customWidth="1"/>
    <col min="1270" max="1513" width="9.140625" style="14"/>
    <col min="1514" max="1514" width="53" style="14" bestFit="1" customWidth="1"/>
    <col min="1515" max="1515" width="16" style="14" customWidth="1"/>
    <col min="1516" max="1516" width="20.28515625" style="14" customWidth="1"/>
    <col min="1517" max="1517" width="16.7109375" style="14" bestFit="1" customWidth="1"/>
    <col min="1518" max="1518" width="19.42578125" style="14" bestFit="1" customWidth="1"/>
    <col min="1519" max="1519" width="18.7109375" style="14" customWidth="1"/>
    <col min="1520" max="1520" width="14.7109375" style="14" customWidth="1"/>
    <col min="1521" max="1521" width="14" style="14" customWidth="1"/>
    <col min="1522" max="1524" width="9.140625" style="14"/>
    <col min="1525" max="1525" width="12.42578125" style="14" bestFit="1" customWidth="1"/>
    <col min="1526" max="1769" width="9.140625" style="14"/>
    <col min="1770" max="1770" width="53" style="14" bestFit="1" customWidth="1"/>
    <col min="1771" max="1771" width="16" style="14" customWidth="1"/>
    <col min="1772" max="1772" width="20.28515625" style="14" customWidth="1"/>
    <col min="1773" max="1773" width="16.7109375" style="14" bestFit="1" customWidth="1"/>
    <col min="1774" max="1774" width="19.42578125" style="14" bestFit="1" customWidth="1"/>
    <col min="1775" max="1775" width="18.7109375" style="14" customWidth="1"/>
    <col min="1776" max="1776" width="14.7109375" style="14" customWidth="1"/>
    <col min="1777" max="1777" width="14" style="14" customWidth="1"/>
    <col min="1778" max="1780" width="9.140625" style="14"/>
    <col min="1781" max="1781" width="12.42578125" style="14" bestFit="1" customWidth="1"/>
    <col min="1782" max="2025" width="9.140625" style="14"/>
    <col min="2026" max="2026" width="53" style="14" bestFit="1" customWidth="1"/>
    <col min="2027" max="2027" width="16" style="14" customWidth="1"/>
    <col min="2028" max="2028" width="20.28515625" style="14" customWidth="1"/>
    <col min="2029" max="2029" width="16.7109375" style="14" bestFit="1" customWidth="1"/>
    <col min="2030" max="2030" width="19.42578125" style="14" bestFit="1" customWidth="1"/>
    <col min="2031" max="2031" width="18.7109375" style="14" customWidth="1"/>
    <col min="2032" max="2032" width="14.7109375" style="14" customWidth="1"/>
    <col min="2033" max="2033" width="14" style="14" customWidth="1"/>
    <col min="2034" max="2036" width="9.140625" style="14"/>
    <col min="2037" max="2037" width="12.42578125" style="14" bestFit="1" customWidth="1"/>
    <col min="2038" max="2281" width="9.140625" style="14"/>
    <col min="2282" max="2282" width="53" style="14" bestFit="1" customWidth="1"/>
    <col min="2283" max="2283" width="16" style="14" customWidth="1"/>
    <col min="2284" max="2284" width="20.28515625" style="14" customWidth="1"/>
    <col min="2285" max="2285" width="16.7109375" style="14" bestFit="1" customWidth="1"/>
    <col min="2286" max="2286" width="19.42578125" style="14" bestFit="1" customWidth="1"/>
    <col min="2287" max="2287" width="18.7109375" style="14" customWidth="1"/>
    <col min="2288" max="2288" width="14.7109375" style="14" customWidth="1"/>
    <col min="2289" max="2289" width="14" style="14" customWidth="1"/>
    <col min="2290" max="2292" width="9.140625" style="14"/>
    <col min="2293" max="2293" width="12.42578125" style="14" bestFit="1" customWidth="1"/>
    <col min="2294" max="2537" width="9.140625" style="14"/>
    <col min="2538" max="2538" width="53" style="14" bestFit="1" customWidth="1"/>
    <col min="2539" max="2539" width="16" style="14" customWidth="1"/>
    <col min="2540" max="2540" width="20.28515625" style="14" customWidth="1"/>
    <col min="2541" max="2541" width="16.7109375" style="14" bestFit="1" customWidth="1"/>
    <col min="2542" max="2542" width="19.42578125" style="14" bestFit="1" customWidth="1"/>
    <col min="2543" max="2543" width="18.7109375" style="14" customWidth="1"/>
    <col min="2544" max="2544" width="14.7109375" style="14" customWidth="1"/>
    <col min="2545" max="2545" width="14" style="14" customWidth="1"/>
    <col min="2546" max="2548" width="9.140625" style="14"/>
    <col min="2549" max="2549" width="12.42578125" style="14" bestFit="1" customWidth="1"/>
    <col min="2550" max="2793" width="9.140625" style="14"/>
    <col min="2794" max="2794" width="53" style="14" bestFit="1" customWidth="1"/>
    <col min="2795" max="2795" width="16" style="14" customWidth="1"/>
    <col min="2796" max="2796" width="20.28515625" style="14" customWidth="1"/>
    <col min="2797" max="2797" width="16.7109375" style="14" bestFit="1" customWidth="1"/>
    <col min="2798" max="2798" width="19.42578125" style="14" bestFit="1" customWidth="1"/>
    <col min="2799" max="2799" width="18.7109375" style="14" customWidth="1"/>
    <col min="2800" max="2800" width="14.7109375" style="14" customWidth="1"/>
    <col min="2801" max="2801" width="14" style="14" customWidth="1"/>
    <col min="2802" max="2804" width="9.140625" style="14"/>
    <col min="2805" max="2805" width="12.42578125" style="14" bestFit="1" customWidth="1"/>
    <col min="2806" max="3049" width="9.140625" style="14"/>
    <col min="3050" max="3050" width="53" style="14" bestFit="1" customWidth="1"/>
    <col min="3051" max="3051" width="16" style="14" customWidth="1"/>
    <col min="3052" max="3052" width="20.28515625" style="14" customWidth="1"/>
    <col min="3053" max="3053" width="16.7109375" style="14" bestFit="1" customWidth="1"/>
    <col min="3054" max="3054" width="19.42578125" style="14" bestFit="1" customWidth="1"/>
    <col min="3055" max="3055" width="18.7109375" style="14" customWidth="1"/>
    <col min="3056" max="3056" width="14.7109375" style="14" customWidth="1"/>
    <col min="3057" max="3057" width="14" style="14" customWidth="1"/>
    <col min="3058" max="3060" width="9.140625" style="14"/>
    <col min="3061" max="3061" width="12.42578125" style="14" bestFit="1" customWidth="1"/>
    <col min="3062" max="3305" width="9.140625" style="14"/>
    <col min="3306" max="3306" width="53" style="14" bestFit="1" customWidth="1"/>
    <col min="3307" max="3307" width="16" style="14" customWidth="1"/>
    <col min="3308" max="3308" width="20.28515625" style="14" customWidth="1"/>
    <col min="3309" max="3309" width="16.7109375" style="14" bestFit="1" customWidth="1"/>
    <col min="3310" max="3310" width="19.42578125" style="14" bestFit="1" customWidth="1"/>
    <col min="3311" max="3311" width="18.7109375" style="14" customWidth="1"/>
    <col min="3312" max="3312" width="14.7109375" style="14" customWidth="1"/>
    <col min="3313" max="3313" width="14" style="14" customWidth="1"/>
    <col min="3314" max="3316" width="9.140625" style="14"/>
    <col min="3317" max="3317" width="12.42578125" style="14" bestFit="1" customWidth="1"/>
    <col min="3318" max="3561" width="9.140625" style="14"/>
    <col min="3562" max="3562" width="53" style="14" bestFit="1" customWidth="1"/>
    <col min="3563" max="3563" width="16" style="14" customWidth="1"/>
    <col min="3564" max="3564" width="20.28515625" style="14" customWidth="1"/>
    <col min="3565" max="3565" width="16.7109375" style="14" bestFit="1" customWidth="1"/>
    <col min="3566" max="3566" width="19.42578125" style="14" bestFit="1" customWidth="1"/>
    <col min="3567" max="3567" width="18.7109375" style="14" customWidth="1"/>
    <col min="3568" max="3568" width="14.7109375" style="14" customWidth="1"/>
    <col min="3569" max="3569" width="14" style="14" customWidth="1"/>
    <col min="3570" max="3572" width="9.140625" style="14"/>
    <col min="3573" max="3573" width="12.42578125" style="14" bestFit="1" customWidth="1"/>
    <col min="3574" max="3817" width="9.140625" style="14"/>
    <col min="3818" max="3818" width="53" style="14" bestFit="1" customWidth="1"/>
    <col min="3819" max="3819" width="16" style="14" customWidth="1"/>
    <col min="3820" max="3820" width="20.28515625" style="14" customWidth="1"/>
    <col min="3821" max="3821" width="16.7109375" style="14" bestFit="1" customWidth="1"/>
    <col min="3822" max="3822" width="19.42578125" style="14" bestFit="1" customWidth="1"/>
    <col min="3823" max="3823" width="18.7109375" style="14" customWidth="1"/>
    <col min="3824" max="3824" width="14.7109375" style="14" customWidth="1"/>
    <col min="3825" max="3825" width="14" style="14" customWidth="1"/>
    <col min="3826" max="3828" width="9.140625" style="14"/>
    <col min="3829" max="3829" width="12.42578125" style="14" bestFit="1" customWidth="1"/>
    <col min="3830" max="4073" width="9.140625" style="14"/>
    <col min="4074" max="4074" width="53" style="14" bestFit="1" customWidth="1"/>
    <col min="4075" max="4075" width="16" style="14" customWidth="1"/>
    <col min="4076" max="4076" width="20.28515625" style="14" customWidth="1"/>
    <col min="4077" max="4077" width="16.7109375" style="14" bestFit="1" customWidth="1"/>
    <col min="4078" max="4078" width="19.42578125" style="14" bestFit="1" customWidth="1"/>
    <col min="4079" max="4079" width="18.7109375" style="14" customWidth="1"/>
    <col min="4080" max="4080" width="14.7109375" style="14" customWidth="1"/>
    <col min="4081" max="4081" width="14" style="14" customWidth="1"/>
    <col min="4082" max="4084" width="9.140625" style="14"/>
    <col min="4085" max="4085" width="12.42578125" style="14" bestFit="1" customWidth="1"/>
    <col min="4086" max="4329" width="9.140625" style="14"/>
    <col min="4330" max="4330" width="53" style="14" bestFit="1" customWidth="1"/>
    <col min="4331" max="4331" width="16" style="14" customWidth="1"/>
    <col min="4332" max="4332" width="20.28515625" style="14" customWidth="1"/>
    <col min="4333" max="4333" width="16.7109375" style="14" bestFit="1" customWidth="1"/>
    <col min="4334" max="4334" width="19.42578125" style="14" bestFit="1" customWidth="1"/>
    <col min="4335" max="4335" width="18.7109375" style="14" customWidth="1"/>
    <col min="4336" max="4336" width="14.7109375" style="14" customWidth="1"/>
    <col min="4337" max="4337" width="14" style="14" customWidth="1"/>
    <col min="4338" max="4340" width="9.140625" style="14"/>
    <col min="4341" max="4341" width="12.42578125" style="14" bestFit="1" customWidth="1"/>
    <col min="4342" max="4585" width="9.140625" style="14"/>
    <col min="4586" max="4586" width="53" style="14" bestFit="1" customWidth="1"/>
    <col min="4587" max="4587" width="16" style="14" customWidth="1"/>
    <col min="4588" max="4588" width="20.28515625" style="14" customWidth="1"/>
    <col min="4589" max="4589" width="16.7109375" style="14" bestFit="1" customWidth="1"/>
    <col min="4590" max="4590" width="19.42578125" style="14" bestFit="1" customWidth="1"/>
    <col min="4591" max="4591" width="18.7109375" style="14" customWidth="1"/>
    <col min="4592" max="4592" width="14.7109375" style="14" customWidth="1"/>
    <col min="4593" max="4593" width="14" style="14" customWidth="1"/>
    <col min="4594" max="4596" width="9.140625" style="14"/>
    <col min="4597" max="4597" width="12.42578125" style="14" bestFit="1" customWidth="1"/>
    <col min="4598" max="4841" width="9.140625" style="14"/>
    <col min="4842" max="4842" width="53" style="14" bestFit="1" customWidth="1"/>
    <col min="4843" max="4843" width="16" style="14" customWidth="1"/>
    <col min="4844" max="4844" width="20.28515625" style="14" customWidth="1"/>
    <col min="4845" max="4845" width="16.7109375" style="14" bestFit="1" customWidth="1"/>
    <col min="4846" max="4846" width="19.42578125" style="14" bestFit="1" customWidth="1"/>
    <col min="4847" max="4847" width="18.7109375" style="14" customWidth="1"/>
    <col min="4848" max="4848" width="14.7109375" style="14" customWidth="1"/>
    <col min="4849" max="4849" width="14" style="14" customWidth="1"/>
    <col min="4850" max="4852" width="9.140625" style="14"/>
    <col min="4853" max="4853" width="12.42578125" style="14" bestFit="1" customWidth="1"/>
    <col min="4854" max="5097" width="9.140625" style="14"/>
    <col min="5098" max="5098" width="53" style="14" bestFit="1" customWidth="1"/>
    <col min="5099" max="5099" width="16" style="14" customWidth="1"/>
    <col min="5100" max="5100" width="20.28515625" style="14" customWidth="1"/>
    <col min="5101" max="5101" width="16.7109375" style="14" bestFit="1" customWidth="1"/>
    <col min="5102" max="5102" width="19.42578125" style="14" bestFit="1" customWidth="1"/>
    <col min="5103" max="5103" width="18.7109375" style="14" customWidth="1"/>
    <col min="5104" max="5104" width="14.7109375" style="14" customWidth="1"/>
    <col min="5105" max="5105" width="14" style="14" customWidth="1"/>
    <col min="5106" max="5108" width="9.140625" style="14"/>
    <col min="5109" max="5109" width="12.42578125" style="14" bestFit="1" customWidth="1"/>
    <col min="5110" max="5353" width="9.140625" style="14"/>
    <col min="5354" max="5354" width="53" style="14" bestFit="1" customWidth="1"/>
    <col min="5355" max="5355" width="16" style="14" customWidth="1"/>
    <col min="5356" max="5356" width="20.28515625" style="14" customWidth="1"/>
    <col min="5357" max="5357" width="16.7109375" style="14" bestFit="1" customWidth="1"/>
    <col min="5358" max="5358" width="19.42578125" style="14" bestFit="1" customWidth="1"/>
    <col min="5359" max="5359" width="18.7109375" style="14" customWidth="1"/>
    <col min="5360" max="5360" width="14.7109375" style="14" customWidth="1"/>
    <col min="5361" max="5361" width="14" style="14" customWidth="1"/>
    <col min="5362" max="5364" width="9.140625" style="14"/>
    <col min="5365" max="5365" width="12.42578125" style="14" bestFit="1" customWidth="1"/>
    <col min="5366" max="5609" width="9.140625" style="14"/>
    <col min="5610" max="5610" width="53" style="14" bestFit="1" customWidth="1"/>
    <col min="5611" max="5611" width="16" style="14" customWidth="1"/>
    <col min="5612" max="5612" width="20.28515625" style="14" customWidth="1"/>
    <col min="5613" max="5613" width="16.7109375" style="14" bestFit="1" customWidth="1"/>
    <col min="5614" max="5614" width="19.42578125" style="14" bestFit="1" customWidth="1"/>
    <col min="5615" max="5615" width="18.7109375" style="14" customWidth="1"/>
    <col min="5616" max="5616" width="14.7109375" style="14" customWidth="1"/>
    <col min="5617" max="5617" width="14" style="14" customWidth="1"/>
    <col min="5618" max="5620" width="9.140625" style="14"/>
    <col min="5621" max="5621" width="12.42578125" style="14" bestFit="1" customWidth="1"/>
    <col min="5622" max="5865" width="9.140625" style="14"/>
    <col min="5866" max="5866" width="53" style="14" bestFit="1" customWidth="1"/>
    <col min="5867" max="5867" width="16" style="14" customWidth="1"/>
    <col min="5868" max="5868" width="20.28515625" style="14" customWidth="1"/>
    <col min="5869" max="5869" width="16.7109375" style="14" bestFit="1" customWidth="1"/>
    <col min="5870" max="5870" width="19.42578125" style="14" bestFit="1" customWidth="1"/>
    <col min="5871" max="5871" width="18.7109375" style="14" customWidth="1"/>
    <col min="5872" max="5872" width="14.7109375" style="14" customWidth="1"/>
    <col min="5873" max="5873" width="14" style="14" customWidth="1"/>
    <col min="5874" max="5876" width="9.140625" style="14"/>
    <col min="5877" max="5877" width="12.42578125" style="14" bestFit="1" customWidth="1"/>
    <col min="5878" max="6121" width="9.140625" style="14"/>
    <col min="6122" max="6122" width="53" style="14" bestFit="1" customWidth="1"/>
    <col min="6123" max="6123" width="16" style="14" customWidth="1"/>
    <col min="6124" max="6124" width="20.28515625" style="14" customWidth="1"/>
    <col min="6125" max="6125" width="16.7109375" style="14" bestFit="1" customWidth="1"/>
    <col min="6126" max="6126" width="19.42578125" style="14" bestFit="1" customWidth="1"/>
    <col min="6127" max="6127" width="18.7109375" style="14" customWidth="1"/>
    <col min="6128" max="6128" width="14.7109375" style="14" customWidth="1"/>
    <col min="6129" max="6129" width="14" style="14" customWidth="1"/>
    <col min="6130" max="6132" width="9.140625" style="14"/>
    <col min="6133" max="6133" width="12.42578125" style="14" bestFit="1" customWidth="1"/>
    <col min="6134" max="6377" width="9.140625" style="14"/>
    <col min="6378" max="6378" width="53" style="14" bestFit="1" customWidth="1"/>
    <col min="6379" max="6379" width="16" style="14" customWidth="1"/>
    <col min="6380" max="6380" width="20.28515625" style="14" customWidth="1"/>
    <col min="6381" max="6381" width="16.7109375" style="14" bestFit="1" customWidth="1"/>
    <col min="6382" max="6382" width="19.42578125" style="14" bestFit="1" customWidth="1"/>
    <col min="6383" max="6383" width="18.7109375" style="14" customWidth="1"/>
    <col min="6384" max="6384" width="14.7109375" style="14" customWidth="1"/>
    <col min="6385" max="6385" width="14" style="14" customWidth="1"/>
    <col min="6386" max="6388" width="9.140625" style="14"/>
    <col min="6389" max="6389" width="12.42578125" style="14" bestFit="1" customWidth="1"/>
    <col min="6390" max="6633" width="9.140625" style="14"/>
    <col min="6634" max="6634" width="53" style="14" bestFit="1" customWidth="1"/>
    <col min="6635" max="6635" width="16" style="14" customWidth="1"/>
    <col min="6636" max="6636" width="20.28515625" style="14" customWidth="1"/>
    <col min="6637" max="6637" width="16.7109375" style="14" bestFit="1" customWidth="1"/>
    <col min="6638" max="6638" width="19.42578125" style="14" bestFit="1" customWidth="1"/>
    <col min="6639" max="6639" width="18.7109375" style="14" customWidth="1"/>
    <col min="6640" max="6640" width="14.7109375" style="14" customWidth="1"/>
    <col min="6641" max="6641" width="14" style="14" customWidth="1"/>
    <col min="6642" max="6644" width="9.140625" style="14"/>
    <col min="6645" max="6645" width="12.42578125" style="14" bestFit="1" customWidth="1"/>
    <col min="6646" max="6889" width="9.140625" style="14"/>
    <col min="6890" max="6890" width="53" style="14" bestFit="1" customWidth="1"/>
    <col min="6891" max="6891" width="16" style="14" customWidth="1"/>
    <col min="6892" max="6892" width="20.28515625" style="14" customWidth="1"/>
    <col min="6893" max="6893" width="16.7109375" style="14" bestFit="1" customWidth="1"/>
    <col min="6894" max="6894" width="19.42578125" style="14" bestFit="1" customWidth="1"/>
    <col min="6895" max="6895" width="18.7109375" style="14" customWidth="1"/>
    <col min="6896" max="6896" width="14.7109375" style="14" customWidth="1"/>
    <col min="6897" max="6897" width="14" style="14" customWidth="1"/>
    <col min="6898" max="6900" width="9.140625" style="14"/>
    <col min="6901" max="6901" width="12.42578125" style="14" bestFit="1" customWidth="1"/>
    <col min="6902" max="7145" width="9.140625" style="14"/>
    <col min="7146" max="7146" width="53" style="14" bestFit="1" customWidth="1"/>
    <col min="7147" max="7147" width="16" style="14" customWidth="1"/>
    <col min="7148" max="7148" width="20.28515625" style="14" customWidth="1"/>
    <col min="7149" max="7149" width="16.7109375" style="14" bestFit="1" customWidth="1"/>
    <col min="7150" max="7150" width="19.42578125" style="14" bestFit="1" customWidth="1"/>
    <col min="7151" max="7151" width="18.7109375" style="14" customWidth="1"/>
    <col min="7152" max="7152" width="14.7109375" style="14" customWidth="1"/>
    <col min="7153" max="7153" width="14" style="14" customWidth="1"/>
    <col min="7154" max="7156" width="9.140625" style="14"/>
    <col min="7157" max="7157" width="12.42578125" style="14" bestFit="1" customWidth="1"/>
    <col min="7158" max="7401" width="9.140625" style="14"/>
    <col min="7402" max="7402" width="53" style="14" bestFit="1" customWidth="1"/>
    <col min="7403" max="7403" width="16" style="14" customWidth="1"/>
    <col min="7404" max="7404" width="20.28515625" style="14" customWidth="1"/>
    <col min="7405" max="7405" width="16.7109375" style="14" bestFit="1" customWidth="1"/>
    <col min="7406" max="7406" width="19.42578125" style="14" bestFit="1" customWidth="1"/>
    <col min="7407" max="7407" width="18.7109375" style="14" customWidth="1"/>
    <col min="7408" max="7408" width="14.7109375" style="14" customWidth="1"/>
    <col min="7409" max="7409" width="14" style="14" customWidth="1"/>
    <col min="7410" max="7412" width="9.140625" style="14"/>
    <col min="7413" max="7413" width="12.42578125" style="14" bestFit="1" customWidth="1"/>
    <col min="7414" max="7657" width="9.140625" style="14"/>
    <col min="7658" max="7658" width="53" style="14" bestFit="1" customWidth="1"/>
    <col min="7659" max="7659" width="16" style="14" customWidth="1"/>
    <col min="7660" max="7660" width="20.28515625" style="14" customWidth="1"/>
    <col min="7661" max="7661" width="16.7109375" style="14" bestFit="1" customWidth="1"/>
    <col min="7662" max="7662" width="19.42578125" style="14" bestFit="1" customWidth="1"/>
    <col min="7663" max="7663" width="18.7109375" style="14" customWidth="1"/>
    <col min="7664" max="7664" width="14.7109375" style="14" customWidth="1"/>
    <col min="7665" max="7665" width="14" style="14" customWidth="1"/>
    <col min="7666" max="7668" width="9.140625" style="14"/>
    <col min="7669" max="7669" width="12.42578125" style="14" bestFit="1" customWidth="1"/>
    <col min="7670" max="7913" width="9.140625" style="14"/>
    <col min="7914" max="7914" width="53" style="14" bestFit="1" customWidth="1"/>
    <col min="7915" max="7915" width="16" style="14" customWidth="1"/>
    <col min="7916" max="7916" width="20.28515625" style="14" customWidth="1"/>
    <col min="7917" max="7917" width="16.7109375" style="14" bestFit="1" customWidth="1"/>
    <col min="7918" max="7918" width="19.42578125" style="14" bestFit="1" customWidth="1"/>
    <col min="7919" max="7919" width="18.7109375" style="14" customWidth="1"/>
    <col min="7920" max="7920" width="14.7109375" style="14" customWidth="1"/>
    <col min="7921" max="7921" width="14" style="14" customWidth="1"/>
    <col min="7922" max="7924" width="9.140625" style="14"/>
    <col min="7925" max="7925" width="12.42578125" style="14" bestFit="1" customWidth="1"/>
    <col min="7926" max="8169" width="9.140625" style="14"/>
    <col min="8170" max="8170" width="53" style="14" bestFit="1" customWidth="1"/>
    <col min="8171" max="8171" width="16" style="14" customWidth="1"/>
    <col min="8172" max="8172" width="20.28515625" style="14" customWidth="1"/>
    <col min="8173" max="8173" width="16.7109375" style="14" bestFit="1" customWidth="1"/>
    <col min="8174" max="8174" width="19.42578125" style="14" bestFit="1" customWidth="1"/>
    <col min="8175" max="8175" width="18.7109375" style="14" customWidth="1"/>
    <col min="8176" max="8176" width="14.7109375" style="14" customWidth="1"/>
    <col min="8177" max="8177" width="14" style="14" customWidth="1"/>
    <col min="8178" max="8180" width="9.140625" style="14"/>
    <col min="8181" max="8181" width="12.42578125" style="14" bestFit="1" customWidth="1"/>
    <col min="8182" max="8425" width="9.140625" style="14"/>
    <col min="8426" max="8426" width="53" style="14" bestFit="1" customWidth="1"/>
    <col min="8427" max="8427" width="16" style="14" customWidth="1"/>
    <col min="8428" max="8428" width="20.28515625" style="14" customWidth="1"/>
    <col min="8429" max="8429" width="16.7109375" style="14" bestFit="1" customWidth="1"/>
    <col min="8430" max="8430" width="19.42578125" style="14" bestFit="1" customWidth="1"/>
    <col min="8431" max="8431" width="18.7109375" style="14" customWidth="1"/>
    <col min="8432" max="8432" width="14.7109375" style="14" customWidth="1"/>
    <col min="8433" max="8433" width="14" style="14" customWidth="1"/>
    <col min="8434" max="8436" width="9.140625" style="14"/>
    <col min="8437" max="8437" width="12.42578125" style="14" bestFit="1" customWidth="1"/>
    <col min="8438" max="8681" width="9.140625" style="14"/>
    <col min="8682" max="8682" width="53" style="14" bestFit="1" customWidth="1"/>
    <col min="8683" max="8683" width="16" style="14" customWidth="1"/>
    <col min="8684" max="8684" width="20.28515625" style="14" customWidth="1"/>
    <col min="8685" max="8685" width="16.7109375" style="14" bestFit="1" customWidth="1"/>
    <col min="8686" max="8686" width="19.42578125" style="14" bestFit="1" customWidth="1"/>
    <col min="8687" max="8687" width="18.7109375" style="14" customWidth="1"/>
    <col min="8688" max="8688" width="14.7109375" style="14" customWidth="1"/>
    <col min="8689" max="8689" width="14" style="14" customWidth="1"/>
    <col min="8690" max="8692" width="9.140625" style="14"/>
    <col min="8693" max="8693" width="12.42578125" style="14" bestFit="1" customWidth="1"/>
    <col min="8694" max="8937" width="9.140625" style="14"/>
    <col min="8938" max="8938" width="53" style="14" bestFit="1" customWidth="1"/>
    <col min="8939" max="8939" width="16" style="14" customWidth="1"/>
    <col min="8940" max="8940" width="20.28515625" style="14" customWidth="1"/>
    <col min="8941" max="8941" width="16.7109375" style="14" bestFit="1" customWidth="1"/>
    <col min="8942" max="8942" width="19.42578125" style="14" bestFit="1" customWidth="1"/>
    <col min="8943" max="8943" width="18.7109375" style="14" customWidth="1"/>
    <col min="8944" max="8944" width="14.7109375" style="14" customWidth="1"/>
    <col min="8945" max="8945" width="14" style="14" customWidth="1"/>
    <col min="8946" max="8948" width="9.140625" style="14"/>
    <col min="8949" max="8949" width="12.42578125" style="14" bestFit="1" customWidth="1"/>
    <col min="8950" max="9193" width="9.140625" style="14"/>
    <col min="9194" max="9194" width="53" style="14" bestFit="1" customWidth="1"/>
    <col min="9195" max="9195" width="16" style="14" customWidth="1"/>
    <col min="9196" max="9196" width="20.28515625" style="14" customWidth="1"/>
    <col min="9197" max="9197" width="16.7109375" style="14" bestFit="1" customWidth="1"/>
    <col min="9198" max="9198" width="19.42578125" style="14" bestFit="1" customWidth="1"/>
    <col min="9199" max="9199" width="18.7109375" style="14" customWidth="1"/>
    <col min="9200" max="9200" width="14.7109375" style="14" customWidth="1"/>
    <col min="9201" max="9201" width="14" style="14" customWidth="1"/>
    <col min="9202" max="9204" width="9.140625" style="14"/>
    <col min="9205" max="9205" width="12.42578125" style="14" bestFit="1" customWidth="1"/>
    <col min="9206" max="9449" width="9.140625" style="14"/>
    <col min="9450" max="9450" width="53" style="14" bestFit="1" customWidth="1"/>
    <col min="9451" max="9451" width="16" style="14" customWidth="1"/>
    <col min="9452" max="9452" width="20.28515625" style="14" customWidth="1"/>
    <col min="9453" max="9453" width="16.7109375" style="14" bestFit="1" customWidth="1"/>
    <col min="9454" max="9454" width="19.42578125" style="14" bestFit="1" customWidth="1"/>
    <col min="9455" max="9455" width="18.7109375" style="14" customWidth="1"/>
    <col min="9456" max="9456" width="14.7109375" style="14" customWidth="1"/>
    <col min="9457" max="9457" width="14" style="14" customWidth="1"/>
    <col min="9458" max="9460" width="9.140625" style="14"/>
    <col min="9461" max="9461" width="12.42578125" style="14" bestFit="1" customWidth="1"/>
    <col min="9462" max="9705" width="9.140625" style="14"/>
    <col min="9706" max="9706" width="53" style="14" bestFit="1" customWidth="1"/>
    <col min="9707" max="9707" width="16" style="14" customWidth="1"/>
    <col min="9708" max="9708" width="20.28515625" style="14" customWidth="1"/>
    <col min="9709" max="9709" width="16.7109375" style="14" bestFit="1" customWidth="1"/>
    <col min="9710" max="9710" width="19.42578125" style="14" bestFit="1" customWidth="1"/>
    <col min="9711" max="9711" width="18.7109375" style="14" customWidth="1"/>
    <col min="9712" max="9712" width="14.7109375" style="14" customWidth="1"/>
    <col min="9713" max="9713" width="14" style="14" customWidth="1"/>
    <col min="9714" max="9716" width="9.140625" style="14"/>
    <col min="9717" max="9717" width="12.42578125" style="14" bestFit="1" customWidth="1"/>
    <col min="9718" max="9961" width="9.140625" style="14"/>
    <col min="9962" max="9962" width="53" style="14" bestFit="1" customWidth="1"/>
    <col min="9963" max="9963" width="16" style="14" customWidth="1"/>
    <col min="9964" max="9964" width="20.28515625" style="14" customWidth="1"/>
    <col min="9965" max="9965" width="16.7109375" style="14" bestFit="1" customWidth="1"/>
    <col min="9966" max="9966" width="19.42578125" style="14" bestFit="1" customWidth="1"/>
    <col min="9967" max="9967" width="18.7109375" style="14" customWidth="1"/>
    <col min="9968" max="9968" width="14.7109375" style="14" customWidth="1"/>
    <col min="9969" max="9969" width="14" style="14" customWidth="1"/>
    <col min="9970" max="9972" width="9.140625" style="14"/>
    <col min="9973" max="9973" width="12.42578125" style="14" bestFit="1" customWidth="1"/>
    <col min="9974" max="10217" width="9.140625" style="14"/>
    <col min="10218" max="10218" width="53" style="14" bestFit="1" customWidth="1"/>
    <col min="10219" max="10219" width="16" style="14" customWidth="1"/>
    <col min="10220" max="10220" width="20.28515625" style="14" customWidth="1"/>
    <col min="10221" max="10221" width="16.7109375" style="14" bestFit="1" customWidth="1"/>
    <col min="10222" max="10222" width="19.42578125" style="14" bestFit="1" customWidth="1"/>
    <col min="10223" max="10223" width="18.7109375" style="14" customWidth="1"/>
    <col min="10224" max="10224" width="14.7109375" style="14" customWidth="1"/>
    <col min="10225" max="10225" width="14" style="14" customWidth="1"/>
    <col min="10226" max="10228" width="9.140625" style="14"/>
    <col min="10229" max="10229" width="12.42578125" style="14" bestFit="1" customWidth="1"/>
    <col min="10230" max="10473" width="9.140625" style="14"/>
    <col min="10474" max="10474" width="53" style="14" bestFit="1" customWidth="1"/>
    <col min="10475" max="10475" width="16" style="14" customWidth="1"/>
    <col min="10476" max="10476" width="20.28515625" style="14" customWidth="1"/>
    <col min="10477" max="10477" width="16.7109375" style="14" bestFit="1" customWidth="1"/>
    <col min="10478" max="10478" width="19.42578125" style="14" bestFit="1" customWidth="1"/>
    <col min="10479" max="10479" width="18.7109375" style="14" customWidth="1"/>
    <col min="10480" max="10480" width="14.7109375" style="14" customWidth="1"/>
    <col min="10481" max="10481" width="14" style="14" customWidth="1"/>
    <col min="10482" max="10484" width="9.140625" style="14"/>
    <col min="10485" max="10485" width="12.42578125" style="14" bestFit="1" customWidth="1"/>
    <col min="10486" max="10729" width="9.140625" style="14"/>
    <col min="10730" max="10730" width="53" style="14" bestFit="1" customWidth="1"/>
    <col min="10731" max="10731" width="16" style="14" customWidth="1"/>
    <col min="10732" max="10732" width="20.28515625" style="14" customWidth="1"/>
    <col min="10733" max="10733" width="16.7109375" style="14" bestFit="1" customWidth="1"/>
    <col min="10734" max="10734" width="19.42578125" style="14" bestFit="1" customWidth="1"/>
    <col min="10735" max="10735" width="18.7109375" style="14" customWidth="1"/>
    <col min="10736" max="10736" width="14.7109375" style="14" customWidth="1"/>
    <col min="10737" max="10737" width="14" style="14" customWidth="1"/>
    <col min="10738" max="10740" width="9.140625" style="14"/>
    <col min="10741" max="10741" width="12.42578125" style="14" bestFit="1" customWidth="1"/>
    <col min="10742" max="10985" width="9.140625" style="14"/>
    <col min="10986" max="10986" width="53" style="14" bestFit="1" customWidth="1"/>
    <col min="10987" max="10987" width="16" style="14" customWidth="1"/>
    <col min="10988" max="10988" width="20.28515625" style="14" customWidth="1"/>
    <col min="10989" max="10989" width="16.7109375" style="14" bestFit="1" customWidth="1"/>
    <col min="10990" max="10990" width="19.42578125" style="14" bestFit="1" customWidth="1"/>
    <col min="10991" max="10991" width="18.7109375" style="14" customWidth="1"/>
    <col min="10992" max="10992" width="14.7109375" style="14" customWidth="1"/>
    <col min="10993" max="10993" width="14" style="14" customWidth="1"/>
    <col min="10994" max="10996" width="9.140625" style="14"/>
    <col min="10997" max="10997" width="12.42578125" style="14" bestFit="1" customWidth="1"/>
    <col min="10998" max="11241" width="9.140625" style="14"/>
    <col min="11242" max="11242" width="53" style="14" bestFit="1" customWidth="1"/>
    <col min="11243" max="11243" width="16" style="14" customWidth="1"/>
    <col min="11244" max="11244" width="20.28515625" style="14" customWidth="1"/>
    <col min="11245" max="11245" width="16.7109375" style="14" bestFit="1" customWidth="1"/>
    <col min="11246" max="11246" width="19.42578125" style="14" bestFit="1" customWidth="1"/>
    <col min="11247" max="11247" width="18.7109375" style="14" customWidth="1"/>
    <col min="11248" max="11248" width="14.7109375" style="14" customWidth="1"/>
    <col min="11249" max="11249" width="14" style="14" customWidth="1"/>
    <col min="11250" max="11252" width="9.140625" style="14"/>
    <col min="11253" max="11253" width="12.42578125" style="14" bestFit="1" customWidth="1"/>
    <col min="11254" max="11497" width="9.140625" style="14"/>
    <col min="11498" max="11498" width="53" style="14" bestFit="1" customWidth="1"/>
    <col min="11499" max="11499" width="16" style="14" customWidth="1"/>
    <col min="11500" max="11500" width="20.28515625" style="14" customWidth="1"/>
    <col min="11501" max="11501" width="16.7109375" style="14" bestFit="1" customWidth="1"/>
    <col min="11502" max="11502" width="19.42578125" style="14" bestFit="1" customWidth="1"/>
    <col min="11503" max="11503" width="18.7109375" style="14" customWidth="1"/>
    <col min="11504" max="11504" width="14.7109375" style="14" customWidth="1"/>
    <col min="11505" max="11505" width="14" style="14" customWidth="1"/>
    <col min="11506" max="11508" width="9.140625" style="14"/>
    <col min="11509" max="11509" width="12.42578125" style="14" bestFit="1" customWidth="1"/>
    <col min="11510" max="11753" width="9.140625" style="14"/>
    <col min="11754" max="11754" width="53" style="14" bestFit="1" customWidth="1"/>
    <col min="11755" max="11755" width="16" style="14" customWidth="1"/>
    <col min="11756" max="11756" width="20.28515625" style="14" customWidth="1"/>
    <col min="11757" max="11757" width="16.7109375" style="14" bestFit="1" customWidth="1"/>
    <col min="11758" max="11758" width="19.42578125" style="14" bestFit="1" customWidth="1"/>
    <col min="11759" max="11759" width="18.7109375" style="14" customWidth="1"/>
    <col min="11760" max="11760" width="14.7109375" style="14" customWidth="1"/>
    <col min="11761" max="11761" width="14" style="14" customWidth="1"/>
    <col min="11762" max="11764" width="9.140625" style="14"/>
    <col min="11765" max="11765" width="12.42578125" style="14" bestFit="1" customWidth="1"/>
    <col min="11766" max="12009" width="9.140625" style="14"/>
    <col min="12010" max="12010" width="53" style="14" bestFit="1" customWidth="1"/>
    <col min="12011" max="12011" width="16" style="14" customWidth="1"/>
    <col min="12012" max="12012" width="20.28515625" style="14" customWidth="1"/>
    <col min="12013" max="12013" width="16.7109375" style="14" bestFit="1" customWidth="1"/>
    <col min="12014" max="12014" width="19.42578125" style="14" bestFit="1" customWidth="1"/>
    <col min="12015" max="12015" width="18.7109375" style="14" customWidth="1"/>
    <col min="12016" max="12016" width="14.7109375" style="14" customWidth="1"/>
    <col min="12017" max="12017" width="14" style="14" customWidth="1"/>
    <col min="12018" max="12020" width="9.140625" style="14"/>
    <col min="12021" max="12021" width="12.42578125" style="14" bestFit="1" customWidth="1"/>
    <col min="12022" max="12265" width="9.140625" style="14"/>
    <col min="12266" max="12266" width="53" style="14" bestFit="1" customWidth="1"/>
    <col min="12267" max="12267" width="16" style="14" customWidth="1"/>
    <col min="12268" max="12268" width="20.28515625" style="14" customWidth="1"/>
    <col min="12269" max="12269" width="16.7109375" style="14" bestFit="1" customWidth="1"/>
    <col min="12270" max="12270" width="19.42578125" style="14" bestFit="1" customWidth="1"/>
    <col min="12271" max="12271" width="18.7109375" style="14" customWidth="1"/>
    <col min="12272" max="12272" width="14.7109375" style="14" customWidth="1"/>
    <col min="12273" max="12273" width="14" style="14" customWidth="1"/>
    <col min="12274" max="12276" width="9.140625" style="14"/>
    <col min="12277" max="12277" width="12.42578125" style="14" bestFit="1" customWidth="1"/>
    <col min="12278" max="12521" width="9.140625" style="14"/>
    <col min="12522" max="12522" width="53" style="14" bestFit="1" customWidth="1"/>
    <col min="12523" max="12523" width="16" style="14" customWidth="1"/>
    <col min="12524" max="12524" width="20.28515625" style="14" customWidth="1"/>
    <col min="12525" max="12525" width="16.7109375" style="14" bestFit="1" customWidth="1"/>
    <col min="12526" max="12526" width="19.42578125" style="14" bestFit="1" customWidth="1"/>
    <col min="12527" max="12527" width="18.7109375" style="14" customWidth="1"/>
    <col min="12528" max="12528" width="14.7109375" style="14" customWidth="1"/>
    <col min="12529" max="12529" width="14" style="14" customWidth="1"/>
    <col min="12530" max="12532" width="9.140625" style="14"/>
    <col min="12533" max="12533" width="12.42578125" style="14" bestFit="1" customWidth="1"/>
    <col min="12534" max="12777" width="9.140625" style="14"/>
    <col min="12778" max="12778" width="53" style="14" bestFit="1" customWidth="1"/>
    <col min="12779" max="12779" width="16" style="14" customWidth="1"/>
    <col min="12780" max="12780" width="20.28515625" style="14" customWidth="1"/>
    <col min="12781" max="12781" width="16.7109375" style="14" bestFit="1" customWidth="1"/>
    <col min="12782" max="12782" width="19.42578125" style="14" bestFit="1" customWidth="1"/>
    <col min="12783" max="12783" width="18.7109375" style="14" customWidth="1"/>
    <col min="12784" max="12784" width="14.7109375" style="14" customWidth="1"/>
    <col min="12785" max="12785" width="14" style="14" customWidth="1"/>
    <col min="12786" max="12788" width="9.140625" style="14"/>
    <col min="12789" max="12789" width="12.42578125" style="14" bestFit="1" customWidth="1"/>
    <col min="12790" max="13033" width="9.140625" style="14"/>
    <col min="13034" max="13034" width="53" style="14" bestFit="1" customWidth="1"/>
    <col min="13035" max="13035" width="16" style="14" customWidth="1"/>
    <col min="13036" max="13036" width="20.28515625" style="14" customWidth="1"/>
    <col min="13037" max="13037" width="16.7109375" style="14" bestFit="1" customWidth="1"/>
    <col min="13038" max="13038" width="19.42578125" style="14" bestFit="1" customWidth="1"/>
    <col min="13039" max="13039" width="18.7109375" style="14" customWidth="1"/>
    <col min="13040" max="13040" width="14.7109375" style="14" customWidth="1"/>
    <col min="13041" max="13041" width="14" style="14" customWidth="1"/>
    <col min="13042" max="13044" width="9.140625" style="14"/>
    <col min="13045" max="13045" width="12.42578125" style="14" bestFit="1" customWidth="1"/>
    <col min="13046" max="13289" width="9.140625" style="14"/>
    <col min="13290" max="13290" width="53" style="14" bestFit="1" customWidth="1"/>
    <col min="13291" max="13291" width="16" style="14" customWidth="1"/>
    <col min="13292" max="13292" width="20.28515625" style="14" customWidth="1"/>
    <col min="13293" max="13293" width="16.7109375" style="14" bestFit="1" customWidth="1"/>
    <col min="13294" max="13294" width="19.42578125" style="14" bestFit="1" customWidth="1"/>
    <col min="13295" max="13295" width="18.7109375" style="14" customWidth="1"/>
    <col min="13296" max="13296" width="14.7109375" style="14" customWidth="1"/>
    <col min="13297" max="13297" width="14" style="14" customWidth="1"/>
    <col min="13298" max="13300" width="9.140625" style="14"/>
    <col min="13301" max="13301" width="12.42578125" style="14" bestFit="1" customWidth="1"/>
    <col min="13302" max="13545" width="9.140625" style="14"/>
    <col min="13546" max="13546" width="53" style="14" bestFit="1" customWidth="1"/>
    <col min="13547" max="13547" width="16" style="14" customWidth="1"/>
    <col min="13548" max="13548" width="20.28515625" style="14" customWidth="1"/>
    <col min="13549" max="13549" width="16.7109375" style="14" bestFit="1" customWidth="1"/>
    <col min="13550" max="13550" width="19.42578125" style="14" bestFit="1" customWidth="1"/>
    <col min="13551" max="13551" width="18.7109375" style="14" customWidth="1"/>
    <col min="13552" max="13552" width="14.7109375" style="14" customWidth="1"/>
    <col min="13553" max="13553" width="14" style="14" customWidth="1"/>
    <col min="13554" max="13556" width="9.140625" style="14"/>
    <col min="13557" max="13557" width="12.42578125" style="14" bestFit="1" customWidth="1"/>
    <col min="13558" max="13801" width="9.140625" style="14"/>
    <col min="13802" max="13802" width="53" style="14" bestFit="1" customWidth="1"/>
    <col min="13803" max="13803" width="16" style="14" customWidth="1"/>
    <col min="13804" max="13804" width="20.28515625" style="14" customWidth="1"/>
    <col min="13805" max="13805" width="16.7109375" style="14" bestFit="1" customWidth="1"/>
    <col min="13806" max="13806" width="19.42578125" style="14" bestFit="1" customWidth="1"/>
    <col min="13807" max="13807" width="18.7109375" style="14" customWidth="1"/>
    <col min="13808" max="13808" width="14.7109375" style="14" customWidth="1"/>
    <col min="13809" max="13809" width="14" style="14" customWidth="1"/>
    <col min="13810" max="13812" width="9.140625" style="14"/>
    <col min="13813" max="13813" width="12.42578125" style="14" bestFit="1" customWidth="1"/>
    <col min="13814" max="14057" width="9.140625" style="14"/>
    <col min="14058" max="14058" width="53" style="14" bestFit="1" customWidth="1"/>
    <col min="14059" max="14059" width="16" style="14" customWidth="1"/>
    <col min="14060" max="14060" width="20.28515625" style="14" customWidth="1"/>
    <col min="14061" max="14061" width="16.7109375" style="14" bestFit="1" customWidth="1"/>
    <col min="14062" max="14062" width="19.42578125" style="14" bestFit="1" customWidth="1"/>
    <col min="14063" max="14063" width="18.7109375" style="14" customWidth="1"/>
    <col min="14064" max="14064" width="14.7109375" style="14" customWidth="1"/>
    <col min="14065" max="14065" width="14" style="14" customWidth="1"/>
    <col min="14066" max="14068" width="9.140625" style="14"/>
    <col min="14069" max="14069" width="12.42578125" style="14" bestFit="1" customWidth="1"/>
    <col min="14070" max="14313" width="9.140625" style="14"/>
    <col min="14314" max="14314" width="53" style="14" bestFit="1" customWidth="1"/>
    <col min="14315" max="14315" width="16" style="14" customWidth="1"/>
    <col min="14316" max="14316" width="20.28515625" style="14" customWidth="1"/>
    <col min="14317" max="14317" width="16.7109375" style="14" bestFit="1" customWidth="1"/>
    <col min="14318" max="14318" width="19.42578125" style="14" bestFit="1" customWidth="1"/>
    <col min="14319" max="14319" width="18.7109375" style="14" customWidth="1"/>
    <col min="14320" max="14320" width="14.7109375" style="14" customWidth="1"/>
    <col min="14321" max="14321" width="14" style="14" customWidth="1"/>
    <col min="14322" max="14324" width="9.140625" style="14"/>
    <col min="14325" max="14325" width="12.42578125" style="14" bestFit="1" customWidth="1"/>
    <col min="14326" max="14569" width="9.140625" style="14"/>
    <col min="14570" max="14570" width="53" style="14" bestFit="1" customWidth="1"/>
    <col min="14571" max="14571" width="16" style="14" customWidth="1"/>
    <col min="14572" max="14572" width="20.28515625" style="14" customWidth="1"/>
    <col min="14573" max="14573" width="16.7109375" style="14" bestFit="1" customWidth="1"/>
    <col min="14574" max="14574" width="19.42578125" style="14" bestFit="1" customWidth="1"/>
    <col min="14575" max="14575" width="18.7109375" style="14" customWidth="1"/>
    <col min="14576" max="14576" width="14.7109375" style="14" customWidth="1"/>
    <col min="14577" max="14577" width="14" style="14" customWidth="1"/>
    <col min="14578" max="14580" width="9.140625" style="14"/>
    <col min="14581" max="14581" width="12.42578125" style="14" bestFit="1" customWidth="1"/>
    <col min="14582" max="14825" width="9.140625" style="14"/>
    <col min="14826" max="14826" width="53" style="14" bestFit="1" customWidth="1"/>
    <col min="14827" max="14827" width="16" style="14" customWidth="1"/>
    <col min="14828" max="14828" width="20.28515625" style="14" customWidth="1"/>
    <col min="14829" max="14829" width="16.7109375" style="14" bestFit="1" customWidth="1"/>
    <col min="14830" max="14830" width="19.42578125" style="14" bestFit="1" customWidth="1"/>
    <col min="14831" max="14831" width="18.7109375" style="14" customWidth="1"/>
    <col min="14832" max="14832" width="14.7109375" style="14" customWidth="1"/>
    <col min="14833" max="14833" width="14" style="14" customWidth="1"/>
    <col min="14834" max="14836" width="9.140625" style="14"/>
    <col min="14837" max="14837" width="12.42578125" style="14" bestFit="1" customWidth="1"/>
    <col min="14838" max="15081" width="9.140625" style="14"/>
    <col min="15082" max="15082" width="53" style="14" bestFit="1" customWidth="1"/>
    <col min="15083" max="15083" width="16" style="14" customWidth="1"/>
    <col min="15084" max="15084" width="20.28515625" style="14" customWidth="1"/>
    <col min="15085" max="15085" width="16.7109375" style="14" bestFit="1" customWidth="1"/>
    <col min="15086" max="15086" width="19.42578125" style="14" bestFit="1" customWidth="1"/>
    <col min="15087" max="15087" width="18.7109375" style="14" customWidth="1"/>
    <col min="15088" max="15088" width="14.7109375" style="14" customWidth="1"/>
    <col min="15089" max="15089" width="14" style="14" customWidth="1"/>
    <col min="15090" max="15092" width="9.140625" style="14"/>
    <col min="15093" max="15093" width="12.42578125" style="14" bestFit="1" customWidth="1"/>
    <col min="15094" max="15337" width="9.140625" style="14"/>
    <col min="15338" max="15338" width="53" style="14" bestFit="1" customWidth="1"/>
    <col min="15339" max="15339" width="16" style="14" customWidth="1"/>
    <col min="15340" max="15340" width="20.28515625" style="14" customWidth="1"/>
    <col min="15341" max="15341" width="16.7109375" style="14" bestFit="1" customWidth="1"/>
    <col min="15342" max="15342" width="19.42578125" style="14" bestFit="1" customWidth="1"/>
    <col min="15343" max="15343" width="18.7109375" style="14" customWidth="1"/>
    <col min="15344" max="15344" width="14.7109375" style="14" customWidth="1"/>
    <col min="15345" max="15345" width="14" style="14" customWidth="1"/>
    <col min="15346" max="15348" width="9.140625" style="14"/>
    <col min="15349" max="15349" width="12.42578125" style="14" bestFit="1" customWidth="1"/>
    <col min="15350" max="15593" width="9.140625" style="14"/>
    <col min="15594" max="15594" width="53" style="14" bestFit="1" customWidth="1"/>
    <col min="15595" max="15595" width="16" style="14" customWidth="1"/>
    <col min="15596" max="15596" width="20.28515625" style="14" customWidth="1"/>
    <col min="15597" max="15597" width="16.7109375" style="14" bestFit="1" customWidth="1"/>
    <col min="15598" max="15598" width="19.42578125" style="14" bestFit="1" customWidth="1"/>
    <col min="15599" max="15599" width="18.7109375" style="14" customWidth="1"/>
    <col min="15600" max="15600" width="14.7109375" style="14" customWidth="1"/>
    <col min="15601" max="15601" width="14" style="14" customWidth="1"/>
    <col min="15602" max="15604" width="9.140625" style="14"/>
    <col min="15605" max="15605" width="12.42578125" style="14" bestFit="1" customWidth="1"/>
    <col min="15606" max="15849" width="9.140625" style="14"/>
    <col min="15850" max="15850" width="53" style="14" bestFit="1" customWidth="1"/>
    <col min="15851" max="15851" width="16" style="14" customWidth="1"/>
    <col min="15852" max="15852" width="20.28515625" style="14" customWidth="1"/>
    <col min="15853" max="15853" width="16.7109375" style="14" bestFit="1" customWidth="1"/>
    <col min="15854" max="15854" width="19.42578125" style="14" bestFit="1" customWidth="1"/>
    <col min="15855" max="15855" width="18.7109375" style="14" customWidth="1"/>
    <col min="15856" max="15856" width="14.7109375" style="14" customWidth="1"/>
    <col min="15857" max="15857" width="14" style="14" customWidth="1"/>
    <col min="15858" max="15860" width="9.140625" style="14"/>
    <col min="15861" max="15861" width="12.42578125" style="14" bestFit="1" customWidth="1"/>
    <col min="15862" max="16105" width="9.140625" style="14"/>
    <col min="16106" max="16106" width="53" style="14" bestFit="1" customWidth="1"/>
    <col min="16107" max="16107" width="16" style="14" customWidth="1"/>
    <col min="16108" max="16108" width="20.28515625" style="14" customWidth="1"/>
    <col min="16109" max="16109" width="16.7109375" style="14" bestFit="1" customWidth="1"/>
    <col min="16110" max="16110" width="19.42578125" style="14" bestFit="1" customWidth="1"/>
    <col min="16111" max="16111" width="18.7109375" style="14" customWidth="1"/>
    <col min="16112" max="16112" width="14.7109375" style="14" customWidth="1"/>
    <col min="16113" max="16113" width="14" style="14" customWidth="1"/>
    <col min="16114" max="16116" width="9.140625" style="14"/>
    <col min="16117" max="16117" width="12.42578125" style="14" bestFit="1" customWidth="1"/>
    <col min="16118" max="16380" width="9.140625" style="14"/>
    <col min="16381" max="16384" width="9.140625" style="14" customWidth="1"/>
  </cols>
  <sheetData>
    <row r="1" spans="1:10" ht="27.75" x14ac:dyDescent="0.2">
      <c r="A1" s="301" t="s">
        <v>319</v>
      </c>
      <c r="B1" s="302"/>
      <c r="C1" s="302"/>
      <c r="D1" s="302"/>
      <c r="E1" s="302"/>
      <c r="F1" s="302"/>
      <c r="G1" s="302"/>
      <c r="H1" s="303"/>
      <c r="I1" s="152"/>
    </row>
    <row r="2" spans="1:10" x14ac:dyDescent="0.2">
      <c r="A2" s="175"/>
      <c r="B2" s="143"/>
      <c r="C2" s="143"/>
      <c r="D2" s="143"/>
      <c r="E2" s="143"/>
      <c r="F2" s="143"/>
      <c r="G2" s="143"/>
      <c r="H2" s="176"/>
    </row>
    <row r="3" spans="1:10" ht="15.75" x14ac:dyDescent="0.2">
      <c r="A3" s="310" t="s">
        <v>0</v>
      </c>
      <c r="B3" s="312" t="s">
        <v>1</v>
      </c>
      <c r="C3" s="312" t="s">
        <v>2</v>
      </c>
      <c r="D3" s="312"/>
      <c r="E3" s="312"/>
      <c r="F3" s="314" t="s">
        <v>175</v>
      </c>
      <c r="G3" s="316" t="s">
        <v>176</v>
      </c>
      <c r="H3" s="177"/>
      <c r="I3" s="147"/>
    </row>
    <row r="4" spans="1:10" ht="15.75" x14ac:dyDescent="0.2">
      <c r="A4" s="310"/>
      <c r="B4" s="312"/>
      <c r="C4" s="312" t="s">
        <v>320</v>
      </c>
      <c r="D4" s="312"/>
      <c r="E4" s="312"/>
      <c r="F4" s="315"/>
      <c r="G4" s="317"/>
      <c r="H4" s="177"/>
      <c r="I4" s="147"/>
    </row>
    <row r="5" spans="1:10" ht="15.75" x14ac:dyDescent="0.2">
      <c r="A5" s="311"/>
      <c r="B5" s="312"/>
      <c r="C5" s="319" t="s">
        <v>3</v>
      </c>
      <c r="D5" s="319"/>
      <c r="E5" s="318">
        <v>1000</v>
      </c>
      <c r="F5" s="163" t="s">
        <v>4</v>
      </c>
      <c r="G5" s="164" t="s">
        <v>12</v>
      </c>
      <c r="H5" s="177"/>
      <c r="I5" s="147"/>
    </row>
    <row r="6" spans="1:10" ht="15.75" x14ac:dyDescent="0.2">
      <c r="A6" s="313" t="s">
        <v>204</v>
      </c>
      <c r="B6" s="165" t="s">
        <v>214</v>
      </c>
      <c r="C6" s="166" t="s">
        <v>152</v>
      </c>
      <c r="D6" s="167">
        <f>1/(30*E5)</f>
        <v>3.3333333333333335E-5</v>
      </c>
      <c r="E6" s="318"/>
      <c r="F6" s="168">
        <v>1</v>
      </c>
      <c r="G6" s="169">
        <v>1</v>
      </c>
      <c r="H6" s="178"/>
      <c r="I6" s="148"/>
      <c r="J6" s="15"/>
    </row>
    <row r="7" spans="1:10" ht="15.75" x14ac:dyDescent="0.2">
      <c r="A7" s="313"/>
      <c r="B7" s="165" t="s">
        <v>5</v>
      </c>
      <c r="C7" s="166" t="s">
        <v>153</v>
      </c>
      <c r="D7" s="167">
        <f>1/E5</f>
        <v>1E-3</v>
      </c>
      <c r="E7" s="318"/>
      <c r="F7" s="168">
        <v>1</v>
      </c>
      <c r="G7" s="169">
        <v>1</v>
      </c>
      <c r="H7" s="178"/>
      <c r="I7" s="148"/>
    </row>
    <row r="8" spans="1:10" x14ac:dyDescent="0.2">
      <c r="A8" s="179"/>
      <c r="B8" s="153"/>
      <c r="C8" s="153"/>
      <c r="D8" s="153"/>
      <c r="E8" s="153"/>
      <c r="F8" s="153"/>
      <c r="G8" s="153"/>
      <c r="H8" s="180"/>
      <c r="I8" s="143"/>
    </row>
    <row r="9" spans="1:10" ht="15.75" x14ac:dyDescent="0.2">
      <c r="A9" s="310" t="s">
        <v>0</v>
      </c>
      <c r="B9" s="312" t="s">
        <v>1</v>
      </c>
      <c r="C9" s="312" t="s">
        <v>2</v>
      </c>
      <c r="D9" s="312"/>
      <c r="E9" s="312"/>
      <c r="F9" s="314" t="s">
        <v>175</v>
      </c>
      <c r="G9" s="316" t="s">
        <v>176</v>
      </c>
      <c r="H9" s="177"/>
      <c r="I9" s="147"/>
    </row>
    <row r="10" spans="1:10" ht="15.75" x14ac:dyDescent="0.2">
      <c r="A10" s="310"/>
      <c r="B10" s="312"/>
      <c r="C10" s="312" t="s">
        <v>320</v>
      </c>
      <c r="D10" s="312"/>
      <c r="E10" s="312"/>
      <c r="F10" s="315"/>
      <c r="G10" s="317"/>
      <c r="H10" s="177"/>
      <c r="I10" s="147"/>
    </row>
    <row r="11" spans="1:10" ht="15.75" x14ac:dyDescent="0.2">
      <c r="A11" s="310"/>
      <c r="B11" s="312"/>
      <c r="C11" s="319" t="s">
        <v>3</v>
      </c>
      <c r="D11" s="319"/>
      <c r="E11" s="318">
        <v>1000</v>
      </c>
      <c r="F11" s="163" t="s">
        <v>4</v>
      </c>
      <c r="G11" s="164" t="s">
        <v>12</v>
      </c>
      <c r="H11" s="177"/>
      <c r="I11" s="147"/>
    </row>
    <row r="12" spans="1:10" ht="15.75" x14ac:dyDescent="0.2">
      <c r="A12" s="324" t="s">
        <v>205</v>
      </c>
      <c r="B12" s="170" t="s">
        <v>214</v>
      </c>
      <c r="C12" s="166" t="s">
        <v>154</v>
      </c>
      <c r="D12" s="167">
        <f>1/(30*E11)</f>
        <v>3.3333333333333335E-5</v>
      </c>
      <c r="E12" s="318"/>
      <c r="F12" s="168">
        <v>1</v>
      </c>
      <c r="G12" s="169">
        <v>1</v>
      </c>
      <c r="H12" s="178"/>
      <c r="I12" s="148"/>
    </row>
    <row r="13" spans="1:10" ht="20.25" customHeight="1" x14ac:dyDescent="0.2">
      <c r="A13" s="325"/>
      <c r="B13" s="170" t="s">
        <v>7</v>
      </c>
      <c r="C13" s="166" t="s">
        <v>153</v>
      </c>
      <c r="D13" s="167">
        <f>1/E11</f>
        <v>1E-3</v>
      </c>
      <c r="E13" s="318"/>
      <c r="F13" s="168">
        <v>1</v>
      </c>
      <c r="G13" s="169">
        <v>1</v>
      </c>
      <c r="H13" s="178"/>
      <c r="I13" s="148"/>
    </row>
    <row r="14" spans="1:10" ht="15.75" x14ac:dyDescent="0.25">
      <c r="A14" s="181"/>
      <c r="B14" s="171"/>
      <c r="C14" s="171"/>
      <c r="D14" s="171"/>
      <c r="E14" s="171"/>
      <c r="F14" s="171"/>
      <c r="G14" s="171"/>
      <c r="H14" s="182"/>
      <c r="I14" s="16"/>
    </row>
    <row r="15" spans="1:10" ht="15.75" x14ac:dyDescent="0.2">
      <c r="A15" s="310" t="s">
        <v>0</v>
      </c>
      <c r="B15" s="312" t="s">
        <v>1</v>
      </c>
      <c r="C15" s="316" t="s">
        <v>2</v>
      </c>
      <c r="D15" s="326"/>
      <c r="E15" s="327"/>
      <c r="F15" s="314" t="s">
        <v>175</v>
      </c>
      <c r="G15" s="316" t="s">
        <v>176</v>
      </c>
      <c r="H15" s="177"/>
      <c r="I15" s="147"/>
    </row>
    <row r="16" spans="1:10" ht="15.75" x14ac:dyDescent="0.2">
      <c r="A16" s="310"/>
      <c r="B16" s="312"/>
      <c r="C16" s="317" t="s">
        <v>320</v>
      </c>
      <c r="D16" s="328"/>
      <c r="E16" s="329"/>
      <c r="F16" s="315"/>
      <c r="G16" s="317"/>
      <c r="H16" s="177"/>
      <c r="I16" s="147"/>
    </row>
    <row r="17" spans="1:10" ht="15.75" x14ac:dyDescent="0.2">
      <c r="A17" s="310"/>
      <c r="B17" s="312"/>
      <c r="C17" s="333" t="s">
        <v>3</v>
      </c>
      <c r="D17" s="334"/>
      <c r="E17" s="330">
        <v>300</v>
      </c>
      <c r="F17" s="163" t="s">
        <v>4</v>
      </c>
      <c r="G17" s="164" t="s">
        <v>12</v>
      </c>
      <c r="H17" s="177"/>
      <c r="I17" s="147"/>
    </row>
    <row r="18" spans="1:10" ht="15.75" x14ac:dyDescent="0.2">
      <c r="A18" s="324" t="s">
        <v>206</v>
      </c>
      <c r="B18" s="170" t="s">
        <v>214</v>
      </c>
      <c r="C18" s="166" t="s">
        <v>154</v>
      </c>
      <c r="D18" s="167">
        <f>1/(30*E17)</f>
        <v>1.1111111111111112E-4</v>
      </c>
      <c r="E18" s="331"/>
      <c r="F18" s="168">
        <v>1</v>
      </c>
      <c r="G18" s="169">
        <v>1</v>
      </c>
      <c r="H18" s="178"/>
      <c r="I18" s="148"/>
    </row>
    <row r="19" spans="1:10" ht="15.75" x14ac:dyDescent="0.2">
      <c r="A19" s="325"/>
      <c r="B19" s="170" t="s">
        <v>5</v>
      </c>
      <c r="C19" s="166" t="s">
        <v>153</v>
      </c>
      <c r="D19" s="167">
        <f>1/E17</f>
        <v>3.3333333333333335E-3</v>
      </c>
      <c r="E19" s="332"/>
      <c r="F19" s="168">
        <v>1</v>
      </c>
      <c r="G19" s="169">
        <v>1</v>
      </c>
      <c r="H19" s="178"/>
      <c r="I19" s="148"/>
    </row>
    <row r="20" spans="1:10" ht="15.75" x14ac:dyDescent="0.25">
      <c r="A20" s="181"/>
      <c r="B20" s="171"/>
      <c r="C20" s="171"/>
      <c r="D20" s="171"/>
      <c r="E20" s="171"/>
      <c r="F20" s="171"/>
      <c r="G20" s="171"/>
      <c r="H20" s="182"/>
      <c r="I20" s="149"/>
      <c r="J20" s="143"/>
    </row>
    <row r="21" spans="1:10" ht="15.75" x14ac:dyDescent="0.2">
      <c r="A21" s="310" t="s">
        <v>0</v>
      </c>
      <c r="B21" s="312" t="s">
        <v>1</v>
      </c>
      <c r="C21" s="319" t="s">
        <v>2</v>
      </c>
      <c r="D21" s="319"/>
      <c r="E21" s="319"/>
      <c r="F21" s="342" t="s">
        <v>175</v>
      </c>
      <c r="G21" s="344" t="s">
        <v>176</v>
      </c>
      <c r="H21" s="177"/>
      <c r="I21" s="147"/>
      <c r="J21" s="143"/>
    </row>
    <row r="22" spans="1:10" ht="15.75" x14ac:dyDescent="0.2">
      <c r="A22" s="310"/>
      <c r="B22" s="312"/>
      <c r="C22" s="319" t="s">
        <v>320</v>
      </c>
      <c r="D22" s="319"/>
      <c r="E22" s="319"/>
      <c r="F22" s="343"/>
      <c r="G22" s="345"/>
      <c r="H22" s="177"/>
      <c r="I22" s="147"/>
      <c r="J22" s="143"/>
    </row>
    <row r="23" spans="1:10" ht="15.75" x14ac:dyDescent="0.2">
      <c r="A23" s="310"/>
      <c r="B23" s="312"/>
      <c r="C23" s="319" t="s">
        <v>3</v>
      </c>
      <c r="D23" s="319"/>
      <c r="E23" s="318">
        <v>2300</v>
      </c>
      <c r="F23" s="163" t="s">
        <v>4</v>
      </c>
      <c r="G23" s="164" t="s">
        <v>12</v>
      </c>
      <c r="H23" s="177"/>
      <c r="I23" s="147"/>
      <c r="J23" s="143"/>
    </row>
    <row r="24" spans="1:10" ht="15.75" x14ac:dyDescent="0.2">
      <c r="A24" s="324" t="s">
        <v>8</v>
      </c>
      <c r="B24" s="170" t="s">
        <v>216</v>
      </c>
      <c r="C24" s="166" t="s">
        <v>154</v>
      </c>
      <c r="D24" s="167">
        <f>1/(30*E23)</f>
        <v>1.4492753623188405E-5</v>
      </c>
      <c r="E24" s="318"/>
      <c r="F24" s="168">
        <v>1</v>
      </c>
      <c r="G24" s="169">
        <v>1</v>
      </c>
      <c r="H24" s="178"/>
      <c r="I24" s="148"/>
      <c r="J24" s="143"/>
    </row>
    <row r="25" spans="1:10" ht="15.75" x14ac:dyDescent="0.2">
      <c r="A25" s="325"/>
      <c r="B25" s="170" t="s">
        <v>5</v>
      </c>
      <c r="C25" s="166" t="s">
        <v>153</v>
      </c>
      <c r="D25" s="167">
        <f>1/E23</f>
        <v>4.3478260869565219E-4</v>
      </c>
      <c r="E25" s="318"/>
      <c r="F25" s="168">
        <v>1</v>
      </c>
      <c r="G25" s="169">
        <v>1</v>
      </c>
      <c r="H25" s="178"/>
      <c r="I25" s="148"/>
      <c r="J25" s="143"/>
    </row>
    <row r="26" spans="1:10" ht="15.75" x14ac:dyDescent="0.25">
      <c r="A26" s="181"/>
      <c r="B26" s="171"/>
      <c r="C26" s="171"/>
      <c r="D26" s="171"/>
      <c r="E26" s="171"/>
      <c r="F26" s="171"/>
      <c r="G26" s="171"/>
      <c r="H26" s="182"/>
      <c r="I26" s="149"/>
      <c r="J26" s="143"/>
    </row>
    <row r="27" spans="1:10" ht="15.75" x14ac:dyDescent="0.2">
      <c r="A27" s="310" t="s">
        <v>0</v>
      </c>
      <c r="B27" s="312" t="s">
        <v>1</v>
      </c>
      <c r="C27" s="312" t="s">
        <v>2</v>
      </c>
      <c r="D27" s="312"/>
      <c r="E27" s="312"/>
      <c r="F27" s="314" t="s">
        <v>175</v>
      </c>
      <c r="G27" s="316" t="s">
        <v>176</v>
      </c>
      <c r="H27" s="177"/>
      <c r="I27" s="147"/>
      <c r="J27" s="143"/>
    </row>
    <row r="28" spans="1:10" ht="15.75" x14ac:dyDescent="0.2">
      <c r="A28" s="310"/>
      <c r="B28" s="312"/>
      <c r="C28" s="312" t="s">
        <v>320</v>
      </c>
      <c r="D28" s="312"/>
      <c r="E28" s="312"/>
      <c r="F28" s="315"/>
      <c r="G28" s="317"/>
      <c r="H28" s="177"/>
      <c r="I28" s="147"/>
      <c r="J28" s="143"/>
    </row>
    <row r="29" spans="1:10" ht="15.75" x14ac:dyDescent="0.2">
      <c r="A29" s="310"/>
      <c r="B29" s="312"/>
      <c r="C29" s="319" t="s">
        <v>3</v>
      </c>
      <c r="D29" s="319"/>
      <c r="E29" s="318">
        <v>7500</v>
      </c>
      <c r="F29" s="163" t="s">
        <v>4</v>
      </c>
      <c r="G29" s="164" t="s">
        <v>12</v>
      </c>
      <c r="H29" s="177"/>
      <c r="I29" s="147"/>
      <c r="J29" s="143"/>
    </row>
    <row r="30" spans="1:10" ht="15.75" x14ac:dyDescent="0.2">
      <c r="A30" s="324" t="s">
        <v>203</v>
      </c>
      <c r="B30" s="170" t="s">
        <v>214</v>
      </c>
      <c r="C30" s="166" t="s">
        <v>154</v>
      </c>
      <c r="D30" s="167">
        <f>1/(30*E29)</f>
        <v>4.4444444444444441E-6</v>
      </c>
      <c r="E30" s="318"/>
      <c r="F30" s="168">
        <v>1</v>
      </c>
      <c r="G30" s="169">
        <v>1</v>
      </c>
      <c r="H30" s="178"/>
      <c r="I30" s="148"/>
      <c r="J30" s="143"/>
    </row>
    <row r="31" spans="1:10" ht="15.75" x14ac:dyDescent="0.2">
      <c r="A31" s="325"/>
      <c r="B31" s="170" t="s">
        <v>5</v>
      </c>
      <c r="C31" s="166" t="s">
        <v>153</v>
      </c>
      <c r="D31" s="167">
        <f>1/E29</f>
        <v>1.3333333333333334E-4</v>
      </c>
      <c r="E31" s="318"/>
      <c r="F31" s="168">
        <v>1</v>
      </c>
      <c r="G31" s="169">
        <v>1</v>
      </c>
      <c r="H31" s="178"/>
      <c r="I31" s="148"/>
      <c r="J31" s="143"/>
    </row>
    <row r="32" spans="1:10" x14ac:dyDescent="0.2">
      <c r="A32" s="179"/>
      <c r="B32" s="153"/>
      <c r="C32" s="153"/>
      <c r="D32" s="153"/>
      <c r="E32" s="153"/>
      <c r="F32" s="153"/>
      <c r="G32" s="153"/>
      <c r="H32" s="180"/>
      <c r="I32" s="143"/>
      <c r="J32" s="143"/>
    </row>
    <row r="33" spans="1:10" x14ac:dyDescent="0.2">
      <c r="A33" s="179"/>
      <c r="B33" s="153"/>
      <c r="C33" s="153"/>
      <c r="D33" s="153"/>
      <c r="E33" s="153"/>
      <c r="F33" s="153"/>
      <c r="G33" s="153"/>
      <c r="H33" s="180"/>
      <c r="I33" s="143"/>
      <c r="J33" s="143"/>
    </row>
    <row r="34" spans="1:10" ht="30" x14ac:dyDescent="0.2">
      <c r="A34" s="311" t="s">
        <v>0</v>
      </c>
      <c r="B34" s="314" t="s">
        <v>1</v>
      </c>
      <c r="C34" s="346" t="s">
        <v>2</v>
      </c>
      <c r="D34" s="347"/>
      <c r="E34" s="348"/>
      <c r="F34" s="170" t="s">
        <v>9</v>
      </c>
      <c r="G34" s="170" t="s">
        <v>10</v>
      </c>
      <c r="H34" s="339" t="s">
        <v>155</v>
      </c>
      <c r="I34" s="147"/>
      <c r="J34" s="150"/>
    </row>
    <row r="35" spans="1:10" ht="18" customHeight="1" x14ac:dyDescent="0.2">
      <c r="A35" s="335"/>
      <c r="B35" s="341"/>
      <c r="C35" s="346" t="s">
        <v>320</v>
      </c>
      <c r="D35" s="347"/>
      <c r="E35" s="348"/>
      <c r="F35" s="170" t="s">
        <v>11</v>
      </c>
      <c r="G35" s="170" t="s">
        <v>11</v>
      </c>
      <c r="H35" s="340"/>
      <c r="I35" s="144"/>
      <c r="J35" s="144"/>
    </row>
    <row r="36" spans="1:10" ht="15.75" x14ac:dyDescent="0.2">
      <c r="A36" s="336"/>
      <c r="B36" s="315"/>
      <c r="C36" s="333" t="s">
        <v>3</v>
      </c>
      <c r="D36" s="334"/>
      <c r="E36" s="330">
        <v>380</v>
      </c>
      <c r="F36" s="163" t="s">
        <v>4</v>
      </c>
      <c r="G36" s="163" t="s">
        <v>12</v>
      </c>
      <c r="H36" s="183" t="s">
        <v>177</v>
      </c>
      <c r="I36" s="147"/>
      <c r="J36" s="147"/>
    </row>
    <row r="37" spans="1:10" ht="15.75" x14ac:dyDescent="0.2">
      <c r="A37" s="324" t="s">
        <v>212</v>
      </c>
      <c r="B37" s="170" t="s">
        <v>214</v>
      </c>
      <c r="C37" s="166" t="s">
        <v>154</v>
      </c>
      <c r="D37" s="167">
        <f>1/(30*E36)</f>
        <v>8.7719298245614029E-5</v>
      </c>
      <c r="E37" s="331"/>
      <c r="F37" s="168" t="s">
        <v>202</v>
      </c>
      <c r="G37" s="167">
        <f>1/188.76</f>
        <v>5.2977325704598437E-3</v>
      </c>
      <c r="H37" s="184">
        <f>D37*F37*G37</f>
        <v>7.4354141339787274E-6</v>
      </c>
      <c r="I37" s="148"/>
      <c r="J37" s="151"/>
    </row>
    <row r="38" spans="1:10" ht="15.75" x14ac:dyDescent="0.2">
      <c r="A38" s="325"/>
      <c r="B38" s="170" t="s">
        <v>5</v>
      </c>
      <c r="C38" s="166" t="s">
        <v>153</v>
      </c>
      <c r="D38" s="167">
        <f>1/E36</f>
        <v>2.631578947368421E-3</v>
      </c>
      <c r="E38" s="332"/>
      <c r="F38" s="168" t="s">
        <v>202</v>
      </c>
      <c r="G38" s="167">
        <f>1/188.76</f>
        <v>5.2977325704598437E-3</v>
      </c>
      <c r="H38" s="184">
        <f>D38*F38*G38</f>
        <v>2.2306242401936183E-4</v>
      </c>
      <c r="I38" s="148"/>
      <c r="J38" s="151"/>
    </row>
    <row r="39" spans="1:10" x14ac:dyDescent="0.2">
      <c r="A39" s="179"/>
      <c r="B39" s="153"/>
      <c r="C39" s="153"/>
      <c r="D39" s="153"/>
      <c r="E39" s="153"/>
      <c r="F39" s="153"/>
      <c r="G39" s="153"/>
      <c r="H39" s="180"/>
      <c r="I39" s="143"/>
      <c r="J39" s="143"/>
    </row>
    <row r="40" spans="1:10" x14ac:dyDescent="0.2">
      <c r="A40" s="179"/>
      <c r="B40" s="153"/>
      <c r="C40" s="153"/>
      <c r="D40" s="153"/>
      <c r="E40" s="153"/>
      <c r="F40" s="153"/>
      <c r="G40" s="153"/>
      <c r="H40" s="180"/>
      <c r="I40" s="143"/>
      <c r="J40" s="143"/>
    </row>
    <row r="41" spans="1:10" ht="15.75" thickBot="1" x14ac:dyDescent="0.3">
      <c r="A41" s="179"/>
      <c r="B41" s="153"/>
      <c r="C41" s="153"/>
      <c r="D41" s="153"/>
      <c r="E41" s="153"/>
      <c r="F41" s="153"/>
      <c r="G41" s="154"/>
      <c r="H41" s="185"/>
      <c r="I41" s="145"/>
      <c r="J41" s="143"/>
    </row>
    <row r="42" spans="1:10" ht="26.25" customHeight="1" x14ac:dyDescent="0.2">
      <c r="A42" s="337" t="s">
        <v>13</v>
      </c>
      <c r="B42" s="172" t="s">
        <v>321</v>
      </c>
      <c r="C42" s="306" t="s">
        <v>217</v>
      </c>
      <c r="D42" s="308"/>
      <c r="E42" s="308"/>
      <c r="F42" s="308"/>
      <c r="G42" s="154"/>
      <c r="H42" s="323"/>
      <c r="I42" s="145"/>
      <c r="J42" s="143"/>
    </row>
    <row r="43" spans="1:10" ht="28.5" customHeight="1" thickBot="1" x14ac:dyDescent="0.25">
      <c r="A43" s="338"/>
      <c r="B43" s="173" t="s">
        <v>322</v>
      </c>
      <c r="C43" s="307"/>
      <c r="D43" s="308"/>
      <c r="E43" s="308"/>
      <c r="F43" s="308"/>
      <c r="G43" s="154"/>
      <c r="H43" s="323"/>
      <c r="I43" s="145"/>
      <c r="J43" s="143"/>
    </row>
    <row r="44" spans="1:10" ht="15" customHeight="1" x14ac:dyDescent="0.2">
      <c r="A44" s="156" t="s">
        <v>208</v>
      </c>
      <c r="B44" s="157">
        <v>5239.3900000000003</v>
      </c>
      <c r="C44" s="157">
        <f>B44/E5*F7*G7</f>
        <v>5.2393900000000002</v>
      </c>
      <c r="D44" s="309"/>
      <c r="E44" s="321"/>
      <c r="F44" s="321"/>
      <c r="G44" s="154"/>
      <c r="H44" s="186"/>
      <c r="I44" s="145"/>
      <c r="J44" s="143"/>
    </row>
    <row r="45" spans="1:10" ht="15" customHeight="1" x14ac:dyDescent="0.25">
      <c r="A45" s="158" t="s">
        <v>209</v>
      </c>
      <c r="B45" s="157">
        <v>204.6</v>
      </c>
      <c r="C45" s="157">
        <f>B45/E11*F13*G13</f>
        <v>0.2046</v>
      </c>
      <c r="D45" s="309"/>
      <c r="E45" s="321"/>
      <c r="F45" s="321"/>
      <c r="G45" s="155"/>
      <c r="H45" s="186"/>
      <c r="I45" s="145"/>
      <c r="J45" s="143"/>
    </row>
    <row r="46" spans="1:10" ht="15" customHeight="1" x14ac:dyDescent="0.2">
      <c r="A46" s="158" t="s">
        <v>210</v>
      </c>
      <c r="B46" s="157">
        <v>177.76</v>
      </c>
      <c r="C46" s="157">
        <f>B46/E17*F19*G19</f>
        <v>0.59253333333333336</v>
      </c>
      <c r="D46" s="309"/>
      <c r="E46" s="321"/>
      <c r="F46" s="321"/>
      <c r="G46" s="154"/>
      <c r="H46" s="186"/>
      <c r="I46" s="145"/>
      <c r="J46" s="143"/>
    </row>
    <row r="47" spans="1:10" ht="15" customHeight="1" x14ac:dyDescent="0.2">
      <c r="A47" s="158" t="s">
        <v>207</v>
      </c>
      <c r="B47" s="157">
        <v>132</v>
      </c>
      <c r="C47" s="157">
        <f>B47/E23*F25*G25</f>
        <v>5.7391304347826085E-2</v>
      </c>
      <c r="D47" s="309"/>
      <c r="E47" s="321"/>
      <c r="F47" s="321"/>
      <c r="G47" s="154"/>
      <c r="H47" s="186"/>
      <c r="I47" s="145"/>
      <c r="J47" s="143"/>
    </row>
    <row r="48" spans="1:10" ht="15" customHeight="1" x14ac:dyDescent="0.25">
      <c r="A48" s="158" t="s">
        <v>211</v>
      </c>
      <c r="B48" s="157">
        <v>208</v>
      </c>
      <c r="C48" s="157">
        <f>B48/E29*F31*G31</f>
        <v>2.7733333333333332E-2</v>
      </c>
      <c r="D48" s="309"/>
      <c r="E48" s="321"/>
      <c r="F48" s="321"/>
      <c r="G48" s="155"/>
      <c r="H48" s="186"/>
      <c r="I48" s="320"/>
      <c r="J48" s="143"/>
    </row>
    <row r="49" spans="1:10" ht="15" customHeight="1" x14ac:dyDescent="0.2">
      <c r="A49" s="159" t="s">
        <v>213</v>
      </c>
      <c r="B49" s="160">
        <v>771.68</v>
      </c>
      <c r="C49" s="160">
        <f>B49/E36*F38*G38</f>
        <v>0.17213281136726113</v>
      </c>
      <c r="D49" s="309"/>
      <c r="E49" s="321"/>
      <c r="F49" s="321"/>
      <c r="G49" s="154"/>
      <c r="H49" s="186"/>
      <c r="I49" s="320"/>
      <c r="J49" s="143"/>
    </row>
    <row r="50" spans="1:10" ht="15.75" thickBot="1" x14ac:dyDescent="0.3">
      <c r="A50" s="161" t="s">
        <v>6</v>
      </c>
      <c r="B50" s="162">
        <f>SUM(B44:B49)</f>
        <v>6733.4300000000012</v>
      </c>
      <c r="C50" s="162">
        <f>SUM(C44:C49)</f>
        <v>6.2937807823817531</v>
      </c>
      <c r="D50" s="309"/>
      <c r="E50" s="322"/>
      <c r="F50" s="322"/>
      <c r="G50" s="154"/>
      <c r="H50" s="187"/>
      <c r="I50" s="146"/>
    </row>
    <row r="51" spans="1:10" ht="15.75" thickBot="1" x14ac:dyDescent="0.3">
      <c r="A51" s="174" t="s">
        <v>332</v>
      </c>
      <c r="B51" s="304">
        <v>6</v>
      </c>
      <c r="C51" s="305"/>
      <c r="D51" s="188"/>
      <c r="E51" s="188"/>
      <c r="F51" s="188"/>
      <c r="G51" s="189"/>
      <c r="H51" s="190"/>
      <c r="I51" s="145"/>
    </row>
    <row r="53" spans="1:10" x14ac:dyDescent="0.2">
      <c r="F53" s="22"/>
    </row>
  </sheetData>
  <mergeCells count="70">
    <mergeCell ref="H34:H35"/>
    <mergeCell ref="B34:B36"/>
    <mergeCell ref="A21:A23"/>
    <mergeCell ref="B21:B23"/>
    <mergeCell ref="A24:A25"/>
    <mergeCell ref="C36:D36"/>
    <mergeCell ref="C21:E21"/>
    <mergeCell ref="C22:E22"/>
    <mergeCell ref="E23:E25"/>
    <mergeCell ref="C27:E27"/>
    <mergeCell ref="C28:E28"/>
    <mergeCell ref="C23:D23"/>
    <mergeCell ref="F21:F22"/>
    <mergeCell ref="G21:G22"/>
    <mergeCell ref="C34:E34"/>
    <mergeCell ref="C35:E35"/>
    <mergeCell ref="F27:F28"/>
    <mergeCell ref="G27:G28"/>
    <mergeCell ref="E29:E31"/>
    <mergeCell ref="A34:A36"/>
    <mergeCell ref="E42:F42"/>
    <mergeCell ref="E36:E38"/>
    <mergeCell ref="A42:A43"/>
    <mergeCell ref="A27:A29"/>
    <mergeCell ref="B27:B29"/>
    <mergeCell ref="A30:A31"/>
    <mergeCell ref="C29:D29"/>
    <mergeCell ref="A37:A38"/>
    <mergeCell ref="A18:A19"/>
    <mergeCell ref="C15:E15"/>
    <mergeCell ref="C16:E16"/>
    <mergeCell ref="E17:E19"/>
    <mergeCell ref="C17:D17"/>
    <mergeCell ref="A12:A13"/>
    <mergeCell ref="F9:F10"/>
    <mergeCell ref="C11:D11"/>
    <mergeCell ref="G9:G10"/>
    <mergeCell ref="A15:A17"/>
    <mergeCell ref="B15:B17"/>
    <mergeCell ref="C9:E9"/>
    <mergeCell ref="C10:E10"/>
    <mergeCell ref="E11:E13"/>
    <mergeCell ref="F15:F16"/>
    <mergeCell ref="G15:G16"/>
    <mergeCell ref="I48:I49"/>
    <mergeCell ref="E49:F49"/>
    <mergeCell ref="E50:F50"/>
    <mergeCell ref="E43:F43"/>
    <mergeCell ref="E44:F44"/>
    <mergeCell ref="E45:F45"/>
    <mergeCell ref="E46:F46"/>
    <mergeCell ref="E47:F47"/>
    <mergeCell ref="E48:F48"/>
    <mergeCell ref="H42:H43"/>
    <mergeCell ref="A1:H1"/>
    <mergeCell ref="B51:C51"/>
    <mergeCell ref="C42:C43"/>
    <mergeCell ref="D42:D43"/>
    <mergeCell ref="D44:D50"/>
    <mergeCell ref="A3:A5"/>
    <mergeCell ref="B3:B5"/>
    <mergeCell ref="A6:A7"/>
    <mergeCell ref="F3:F4"/>
    <mergeCell ref="G3:G4"/>
    <mergeCell ref="C3:E3"/>
    <mergeCell ref="C4:E4"/>
    <mergeCell ref="E5:E7"/>
    <mergeCell ref="C5:D5"/>
    <mergeCell ref="A9:A11"/>
    <mergeCell ref="B9:B11"/>
  </mergeCells>
  <pageMargins left="0.511811024" right="0.511811024" top="0.78740157499999996" bottom="0.78740157499999996" header="0.31496062000000002" footer="0.31496062000000002"/>
  <pageSetup paperSize="9" scale="3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E33"/>
  <sheetViews>
    <sheetView topLeftCell="A4" workbookViewId="0">
      <selection activeCell="E32" sqref="E32"/>
    </sheetView>
  </sheetViews>
  <sheetFormatPr defaultRowHeight="15" x14ac:dyDescent="0.25"/>
  <cols>
    <col min="4" max="31" width="11.7109375" customWidth="1"/>
  </cols>
  <sheetData>
    <row r="4" spans="3:31" ht="15.75" customHeight="1" x14ac:dyDescent="0.25">
      <c r="C4" s="349" t="s">
        <v>111</v>
      </c>
      <c r="D4" s="350"/>
      <c r="E4" s="350"/>
      <c r="F4" s="350"/>
      <c r="G4" s="350"/>
      <c r="H4" s="350"/>
      <c r="I4" s="350"/>
      <c r="J4" s="351"/>
    </row>
    <row r="5" spans="3:31" ht="15.75" x14ac:dyDescent="0.25">
      <c r="C5" s="2" t="s">
        <v>112</v>
      </c>
      <c r="D5" s="17" t="s">
        <v>113</v>
      </c>
      <c r="E5" s="2" t="s">
        <v>114</v>
      </c>
      <c r="F5" s="2" t="s">
        <v>115</v>
      </c>
      <c r="G5" s="2" t="s">
        <v>116</v>
      </c>
      <c r="H5" s="2" t="s">
        <v>117</v>
      </c>
      <c r="I5" s="2" t="s">
        <v>118</v>
      </c>
      <c r="J5" s="2" t="s">
        <v>119</v>
      </c>
      <c r="K5" s="17" t="s">
        <v>113</v>
      </c>
      <c r="L5" s="2" t="s">
        <v>114</v>
      </c>
      <c r="M5" s="2" t="s">
        <v>115</v>
      </c>
      <c r="N5" s="2" t="s">
        <v>116</v>
      </c>
      <c r="O5" s="2" t="s">
        <v>117</v>
      </c>
      <c r="P5" s="2" t="s">
        <v>118</v>
      </c>
      <c r="Q5" s="2" t="s">
        <v>119</v>
      </c>
      <c r="R5" s="17" t="s">
        <v>113</v>
      </c>
      <c r="S5" s="2" t="s">
        <v>114</v>
      </c>
      <c r="T5" s="2" t="s">
        <v>115</v>
      </c>
      <c r="U5" s="2" t="s">
        <v>116</v>
      </c>
      <c r="V5" s="2" t="s">
        <v>117</v>
      </c>
      <c r="W5" s="2" t="s">
        <v>118</v>
      </c>
      <c r="X5" s="2" t="s">
        <v>119</v>
      </c>
      <c r="Y5" s="17" t="s">
        <v>113</v>
      </c>
      <c r="Z5" s="2" t="s">
        <v>114</v>
      </c>
      <c r="AA5" s="2" t="s">
        <v>115</v>
      </c>
      <c r="AB5" s="2" t="s">
        <v>116</v>
      </c>
      <c r="AC5" s="2" t="s">
        <v>117</v>
      </c>
      <c r="AD5" s="2" t="s">
        <v>118</v>
      </c>
      <c r="AE5" s="2" t="s">
        <v>119</v>
      </c>
    </row>
    <row r="6" spans="3:31" ht="15.75" x14ac:dyDescent="0.25">
      <c r="C6" s="354" t="s">
        <v>120</v>
      </c>
      <c r="D6" s="6" t="s">
        <v>121</v>
      </c>
      <c r="E6" s="4" t="s">
        <v>122</v>
      </c>
      <c r="F6" s="3" t="s">
        <v>123</v>
      </c>
      <c r="G6" s="3" t="s">
        <v>122</v>
      </c>
      <c r="H6" s="3" t="s">
        <v>123</v>
      </c>
      <c r="I6" s="3" t="s">
        <v>122</v>
      </c>
      <c r="J6" s="3" t="s">
        <v>123</v>
      </c>
      <c r="K6" s="6" t="s">
        <v>121</v>
      </c>
      <c r="L6" s="3" t="s">
        <v>123</v>
      </c>
      <c r="M6" s="3" t="s">
        <v>122</v>
      </c>
      <c r="N6" s="3" t="s">
        <v>123</v>
      </c>
      <c r="O6" s="3" t="s">
        <v>122</v>
      </c>
      <c r="P6" s="3" t="s">
        <v>123</v>
      </c>
      <c r="Q6" s="4" t="s">
        <v>122</v>
      </c>
      <c r="R6" s="6" t="s">
        <v>121</v>
      </c>
      <c r="S6" s="4" t="s">
        <v>122</v>
      </c>
      <c r="T6" s="3" t="s">
        <v>123</v>
      </c>
      <c r="U6" s="3" t="s">
        <v>122</v>
      </c>
      <c r="V6" s="3" t="s">
        <v>123</v>
      </c>
      <c r="W6" s="3" t="s">
        <v>122</v>
      </c>
      <c r="X6" s="3" t="s">
        <v>123</v>
      </c>
      <c r="Y6" s="6" t="s">
        <v>121</v>
      </c>
      <c r="Z6" s="3" t="s">
        <v>123</v>
      </c>
      <c r="AA6" s="3" t="s">
        <v>122</v>
      </c>
      <c r="AB6" s="3" t="s">
        <v>123</v>
      </c>
      <c r="AC6" s="3" t="s">
        <v>122</v>
      </c>
      <c r="AD6" s="3" t="s">
        <v>123</v>
      </c>
      <c r="AE6" s="4" t="s">
        <v>122</v>
      </c>
    </row>
    <row r="7" spans="3:31" ht="15.75" x14ac:dyDescent="0.25">
      <c r="C7" s="355"/>
      <c r="D7" s="1" t="s">
        <v>124</v>
      </c>
      <c r="E7" s="1" t="s">
        <v>125</v>
      </c>
      <c r="F7" s="4" t="s">
        <v>126</v>
      </c>
      <c r="G7" s="1" t="s">
        <v>125</v>
      </c>
      <c r="H7" s="4" t="s">
        <v>126</v>
      </c>
      <c r="I7" s="1" t="s">
        <v>125</v>
      </c>
      <c r="J7" s="4" t="s">
        <v>126</v>
      </c>
      <c r="K7" s="1" t="s">
        <v>124</v>
      </c>
      <c r="L7" s="4" t="s">
        <v>126</v>
      </c>
      <c r="M7" s="1" t="s">
        <v>125</v>
      </c>
      <c r="N7" s="4" t="s">
        <v>126</v>
      </c>
      <c r="O7" s="1" t="s">
        <v>125</v>
      </c>
      <c r="P7" s="4" t="s">
        <v>126</v>
      </c>
      <c r="Q7" s="1" t="s">
        <v>125</v>
      </c>
      <c r="R7" s="1" t="s">
        <v>124</v>
      </c>
      <c r="S7" s="1" t="s">
        <v>125</v>
      </c>
      <c r="T7" s="4" t="s">
        <v>126</v>
      </c>
      <c r="U7" s="1" t="s">
        <v>125</v>
      </c>
      <c r="V7" s="4" t="s">
        <v>126</v>
      </c>
      <c r="W7" s="1" t="s">
        <v>125</v>
      </c>
      <c r="X7" s="4" t="s">
        <v>126</v>
      </c>
      <c r="Y7" s="1" t="s">
        <v>124</v>
      </c>
      <c r="Z7" s="4" t="s">
        <v>126</v>
      </c>
      <c r="AA7" s="1" t="s">
        <v>125</v>
      </c>
      <c r="AB7" s="4" t="s">
        <v>126</v>
      </c>
      <c r="AC7" s="1" t="s">
        <v>125</v>
      </c>
      <c r="AD7" s="4" t="s">
        <v>126</v>
      </c>
      <c r="AE7" s="1" t="s">
        <v>125</v>
      </c>
    </row>
    <row r="8" spans="3:31" ht="15.75" x14ac:dyDescent="0.25">
      <c r="C8" s="355"/>
      <c r="D8" s="1" t="s">
        <v>127</v>
      </c>
      <c r="E8" s="1" t="s">
        <v>128</v>
      </c>
      <c r="F8" s="4" t="s">
        <v>129</v>
      </c>
      <c r="G8" s="1" t="s">
        <v>128</v>
      </c>
      <c r="H8" s="4" t="s">
        <v>129</v>
      </c>
      <c r="I8" s="1" t="s">
        <v>128</v>
      </c>
      <c r="J8" s="4" t="s">
        <v>129</v>
      </c>
      <c r="K8" s="1" t="s">
        <v>127</v>
      </c>
      <c r="L8" s="4" t="s">
        <v>129</v>
      </c>
      <c r="M8" s="1" t="s">
        <v>128</v>
      </c>
      <c r="N8" s="4" t="s">
        <v>129</v>
      </c>
      <c r="O8" s="1" t="s">
        <v>128</v>
      </c>
      <c r="P8" s="4" t="s">
        <v>129</v>
      </c>
      <c r="Q8" s="1" t="s">
        <v>128</v>
      </c>
      <c r="R8" s="1" t="s">
        <v>127</v>
      </c>
      <c r="S8" s="1" t="s">
        <v>128</v>
      </c>
      <c r="T8" s="4" t="s">
        <v>129</v>
      </c>
      <c r="U8" s="1" t="s">
        <v>128</v>
      </c>
      <c r="V8" s="4" t="s">
        <v>129</v>
      </c>
      <c r="W8" s="1" t="s">
        <v>128</v>
      </c>
      <c r="X8" s="4" t="s">
        <v>129</v>
      </c>
      <c r="Y8" s="1" t="s">
        <v>127</v>
      </c>
      <c r="Z8" s="4" t="s">
        <v>129</v>
      </c>
      <c r="AA8" s="1" t="s">
        <v>128</v>
      </c>
      <c r="AB8" s="4" t="s">
        <v>129</v>
      </c>
      <c r="AC8" s="1" t="s">
        <v>128</v>
      </c>
      <c r="AD8" s="4" t="s">
        <v>129</v>
      </c>
      <c r="AE8" s="1" t="s">
        <v>128</v>
      </c>
    </row>
    <row r="9" spans="3:31" ht="15.75" x14ac:dyDescent="0.25">
      <c r="C9" s="355"/>
      <c r="D9" s="1" t="s">
        <v>130</v>
      </c>
      <c r="E9" s="4" t="s">
        <v>131</v>
      </c>
      <c r="F9" s="3" t="s">
        <v>132</v>
      </c>
      <c r="G9" s="4" t="s">
        <v>131</v>
      </c>
      <c r="H9" s="3" t="s">
        <v>132</v>
      </c>
      <c r="I9" s="4" t="s">
        <v>131</v>
      </c>
      <c r="J9" s="3" t="s">
        <v>132</v>
      </c>
      <c r="K9" s="1" t="s">
        <v>130</v>
      </c>
      <c r="L9" s="3" t="s">
        <v>132</v>
      </c>
      <c r="M9" s="4" t="s">
        <v>131</v>
      </c>
      <c r="N9" s="3" t="s">
        <v>132</v>
      </c>
      <c r="O9" s="4" t="s">
        <v>131</v>
      </c>
      <c r="P9" s="3" t="s">
        <v>132</v>
      </c>
      <c r="Q9" s="4" t="s">
        <v>131</v>
      </c>
      <c r="R9" s="1" t="s">
        <v>130</v>
      </c>
      <c r="S9" s="4" t="s">
        <v>131</v>
      </c>
      <c r="T9" s="3" t="s">
        <v>132</v>
      </c>
      <c r="U9" s="4" t="s">
        <v>131</v>
      </c>
      <c r="V9" s="3" t="s">
        <v>132</v>
      </c>
      <c r="W9" s="4" t="s">
        <v>131</v>
      </c>
      <c r="X9" s="3" t="s">
        <v>132</v>
      </c>
      <c r="Y9" s="1" t="s">
        <v>130</v>
      </c>
      <c r="Z9" s="3" t="s">
        <v>132</v>
      </c>
      <c r="AA9" s="4" t="s">
        <v>131</v>
      </c>
      <c r="AB9" s="3" t="s">
        <v>132</v>
      </c>
      <c r="AC9" s="4" t="s">
        <v>131</v>
      </c>
      <c r="AD9" s="3" t="s">
        <v>132</v>
      </c>
      <c r="AE9" s="4" t="s">
        <v>131</v>
      </c>
    </row>
    <row r="10" spans="3:31" ht="15.75" x14ac:dyDescent="0.25">
      <c r="C10" s="356"/>
      <c r="D10" s="1" t="s">
        <v>133</v>
      </c>
      <c r="E10" s="4" t="s">
        <v>134</v>
      </c>
      <c r="F10" s="3" t="s">
        <v>135</v>
      </c>
      <c r="G10" s="4" t="s">
        <v>134</v>
      </c>
      <c r="H10" s="3" t="s">
        <v>135</v>
      </c>
      <c r="I10" s="4" t="s">
        <v>134</v>
      </c>
      <c r="J10" s="3" t="s">
        <v>135</v>
      </c>
      <c r="K10" s="1" t="s">
        <v>133</v>
      </c>
      <c r="L10" s="3" t="s">
        <v>135</v>
      </c>
      <c r="M10" s="4" t="s">
        <v>134</v>
      </c>
      <c r="N10" s="3" t="s">
        <v>135</v>
      </c>
      <c r="O10" s="4" t="s">
        <v>134</v>
      </c>
      <c r="P10" s="3" t="s">
        <v>135</v>
      </c>
      <c r="Q10" s="4" t="s">
        <v>134</v>
      </c>
      <c r="R10" s="1" t="s">
        <v>133</v>
      </c>
      <c r="S10" s="4" t="s">
        <v>134</v>
      </c>
      <c r="T10" s="3" t="s">
        <v>135</v>
      </c>
      <c r="U10" s="4" t="s">
        <v>134</v>
      </c>
      <c r="V10" s="3" t="s">
        <v>135</v>
      </c>
      <c r="W10" s="4" t="s">
        <v>134</v>
      </c>
      <c r="X10" s="3" t="s">
        <v>135</v>
      </c>
      <c r="Y10" s="1" t="s">
        <v>133</v>
      </c>
      <c r="Z10" s="3" t="s">
        <v>135</v>
      </c>
      <c r="AA10" s="4" t="s">
        <v>134</v>
      </c>
      <c r="AB10" s="3" t="s">
        <v>135</v>
      </c>
      <c r="AC10" s="4" t="s">
        <v>134</v>
      </c>
      <c r="AD10" s="3" t="s">
        <v>135</v>
      </c>
      <c r="AE10" s="4" t="s">
        <v>134</v>
      </c>
    </row>
    <row r="11" spans="3:31" ht="15.75" x14ac:dyDescent="0.25">
      <c r="C11" s="352" t="s">
        <v>136</v>
      </c>
      <c r="D11" s="5" t="s">
        <v>137</v>
      </c>
      <c r="E11" s="5" t="s">
        <v>138</v>
      </c>
      <c r="F11" s="3" t="s">
        <v>139</v>
      </c>
      <c r="G11" s="5" t="s">
        <v>138</v>
      </c>
      <c r="H11" s="3" t="s">
        <v>139</v>
      </c>
      <c r="I11" s="5" t="s">
        <v>138</v>
      </c>
      <c r="J11" s="3" t="s">
        <v>139</v>
      </c>
      <c r="K11" s="5" t="s">
        <v>137</v>
      </c>
      <c r="L11" s="3" t="s">
        <v>139</v>
      </c>
      <c r="M11" s="5" t="s">
        <v>138</v>
      </c>
      <c r="N11" s="3" t="s">
        <v>139</v>
      </c>
      <c r="O11" s="5" t="s">
        <v>138</v>
      </c>
      <c r="P11" s="3" t="s">
        <v>139</v>
      </c>
      <c r="Q11" s="5" t="s">
        <v>138</v>
      </c>
      <c r="R11" s="5" t="s">
        <v>137</v>
      </c>
      <c r="S11" s="5" t="s">
        <v>138</v>
      </c>
      <c r="T11" s="3" t="s">
        <v>139</v>
      </c>
      <c r="U11" s="5" t="s">
        <v>138</v>
      </c>
      <c r="V11" s="3" t="s">
        <v>139</v>
      </c>
      <c r="W11" s="5" t="s">
        <v>138</v>
      </c>
      <c r="X11" s="3" t="s">
        <v>139</v>
      </c>
      <c r="Y11" s="5" t="s">
        <v>137</v>
      </c>
      <c r="Z11" s="3" t="s">
        <v>139</v>
      </c>
      <c r="AA11" s="5" t="s">
        <v>138</v>
      </c>
      <c r="AB11" s="3" t="s">
        <v>139</v>
      </c>
      <c r="AC11" s="5" t="s">
        <v>138</v>
      </c>
      <c r="AD11" s="3" t="s">
        <v>139</v>
      </c>
      <c r="AE11" s="5" t="s">
        <v>138</v>
      </c>
    </row>
    <row r="12" spans="3:31" ht="15.75" x14ac:dyDescent="0.25">
      <c r="C12" s="353"/>
      <c r="D12" s="3" t="s">
        <v>140</v>
      </c>
      <c r="E12" s="3" t="s">
        <v>141</v>
      </c>
      <c r="F12" s="3" t="s">
        <v>142</v>
      </c>
      <c r="G12" s="3" t="s">
        <v>141</v>
      </c>
      <c r="H12" s="3" t="s">
        <v>142</v>
      </c>
      <c r="I12" s="3" t="s">
        <v>141</v>
      </c>
      <c r="J12" s="3" t="s">
        <v>142</v>
      </c>
      <c r="K12" s="3" t="s">
        <v>140</v>
      </c>
      <c r="L12" s="3" t="s">
        <v>142</v>
      </c>
      <c r="M12" s="3" t="s">
        <v>141</v>
      </c>
      <c r="N12" s="3" t="s">
        <v>142</v>
      </c>
      <c r="O12" s="3" t="s">
        <v>141</v>
      </c>
      <c r="P12" s="3" t="s">
        <v>142</v>
      </c>
      <c r="Q12" s="3" t="s">
        <v>141</v>
      </c>
      <c r="R12" s="3" t="s">
        <v>140</v>
      </c>
      <c r="S12" s="3" t="s">
        <v>141</v>
      </c>
      <c r="T12" s="3" t="s">
        <v>142</v>
      </c>
      <c r="U12" s="3" t="s">
        <v>141</v>
      </c>
      <c r="V12" s="3" t="s">
        <v>142</v>
      </c>
      <c r="W12" s="3" t="s">
        <v>141</v>
      </c>
      <c r="X12" s="3" t="s">
        <v>142</v>
      </c>
      <c r="Y12" s="3" t="s">
        <v>140</v>
      </c>
      <c r="Z12" s="3" t="s">
        <v>142</v>
      </c>
      <c r="AA12" s="3" t="s">
        <v>141</v>
      </c>
      <c r="AB12" s="3" t="s">
        <v>142</v>
      </c>
      <c r="AC12" s="3" t="s">
        <v>141</v>
      </c>
      <c r="AD12" s="3" t="s">
        <v>142</v>
      </c>
      <c r="AE12" s="3" t="s">
        <v>141</v>
      </c>
    </row>
    <row r="13" spans="3:31" x14ac:dyDescent="0.25">
      <c r="D13">
        <v>1</v>
      </c>
      <c r="E13">
        <v>2</v>
      </c>
      <c r="F13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  <c r="P13">
        <v>13</v>
      </c>
      <c r="Q13">
        <v>14</v>
      </c>
      <c r="R13">
        <v>15</v>
      </c>
      <c r="S13">
        <v>16</v>
      </c>
      <c r="T13">
        <v>17</v>
      </c>
      <c r="U13">
        <v>18</v>
      </c>
      <c r="V13">
        <v>19</v>
      </c>
      <c r="W13">
        <v>20</v>
      </c>
      <c r="X13">
        <v>21</v>
      </c>
      <c r="Y13">
        <v>22</v>
      </c>
      <c r="Z13">
        <v>23</v>
      </c>
      <c r="AA13">
        <v>24</v>
      </c>
      <c r="AB13">
        <v>25</v>
      </c>
      <c r="AC13">
        <v>26</v>
      </c>
      <c r="AD13">
        <v>27</v>
      </c>
      <c r="AE13">
        <v>28</v>
      </c>
    </row>
    <row r="15" spans="3:31" ht="15.75" x14ac:dyDescent="0.25">
      <c r="C15" s="349" t="s">
        <v>111</v>
      </c>
      <c r="D15" s="350"/>
      <c r="E15" s="350"/>
      <c r="F15" s="350"/>
      <c r="G15" s="350"/>
      <c r="H15" s="350"/>
      <c r="I15" s="350"/>
      <c r="J15" s="351"/>
    </row>
    <row r="16" spans="3:31" ht="15.75" x14ac:dyDescent="0.25">
      <c r="C16" s="2" t="s">
        <v>112</v>
      </c>
      <c r="D16" s="17" t="s">
        <v>113</v>
      </c>
      <c r="E16" s="2" t="s">
        <v>114</v>
      </c>
      <c r="F16" s="2" t="s">
        <v>115</v>
      </c>
      <c r="G16" s="2" t="s">
        <v>116</v>
      </c>
      <c r="H16" s="2" t="s">
        <v>117</v>
      </c>
      <c r="I16" s="2" t="s">
        <v>118</v>
      </c>
      <c r="J16" s="2" t="s">
        <v>119</v>
      </c>
    </row>
    <row r="17" spans="3:10" ht="15.75" x14ac:dyDescent="0.25">
      <c r="C17" s="354" t="s">
        <v>120</v>
      </c>
      <c r="D17" s="6" t="s">
        <v>121</v>
      </c>
      <c r="E17" s="4" t="s">
        <v>122</v>
      </c>
      <c r="F17" s="3" t="s">
        <v>123</v>
      </c>
      <c r="G17" s="3" t="s">
        <v>122</v>
      </c>
      <c r="H17" s="3" t="s">
        <v>123</v>
      </c>
      <c r="I17" s="3" t="s">
        <v>122</v>
      </c>
      <c r="J17" s="3" t="s">
        <v>123</v>
      </c>
    </row>
    <row r="18" spans="3:10" ht="15.75" x14ac:dyDescent="0.25">
      <c r="C18" s="355"/>
      <c r="D18" s="1" t="s">
        <v>124</v>
      </c>
      <c r="E18" s="1" t="s">
        <v>125</v>
      </c>
      <c r="F18" s="4" t="s">
        <v>126</v>
      </c>
      <c r="G18" s="1" t="s">
        <v>125</v>
      </c>
      <c r="H18" s="4" t="s">
        <v>126</v>
      </c>
      <c r="I18" s="1" t="s">
        <v>125</v>
      </c>
      <c r="J18" s="4" t="s">
        <v>126</v>
      </c>
    </row>
    <row r="19" spans="3:10" ht="15.75" x14ac:dyDescent="0.25">
      <c r="C19" s="355"/>
      <c r="D19" s="1" t="s">
        <v>127</v>
      </c>
      <c r="E19" s="1" t="s">
        <v>128</v>
      </c>
      <c r="F19" s="4" t="s">
        <v>129</v>
      </c>
      <c r="G19" s="1" t="s">
        <v>128</v>
      </c>
      <c r="H19" s="4" t="s">
        <v>129</v>
      </c>
      <c r="I19" s="1" t="s">
        <v>128</v>
      </c>
      <c r="J19" s="4" t="s">
        <v>129</v>
      </c>
    </row>
    <row r="20" spans="3:10" ht="15.75" x14ac:dyDescent="0.25">
      <c r="C20" s="355"/>
      <c r="D20" s="1" t="s">
        <v>130</v>
      </c>
      <c r="E20" s="4" t="s">
        <v>131</v>
      </c>
      <c r="F20" s="3" t="s">
        <v>132</v>
      </c>
      <c r="G20" s="4" t="s">
        <v>131</v>
      </c>
      <c r="H20" s="3" t="s">
        <v>132</v>
      </c>
      <c r="I20" s="4" t="s">
        <v>131</v>
      </c>
      <c r="J20" s="3" t="s">
        <v>132</v>
      </c>
    </row>
    <row r="21" spans="3:10" ht="15.75" x14ac:dyDescent="0.25">
      <c r="C21" s="355"/>
      <c r="D21" s="1" t="s">
        <v>133</v>
      </c>
      <c r="E21" s="4" t="s">
        <v>134</v>
      </c>
      <c r="F21" s="3" t="s">
        <v>135</v>
      </c>
      <c r="G21" s="4" t="s">
        <v>134</v>
      </c>
      <c r="H21" s="3" t="s">
        <v>135</v>
      </c>
      <c r="I21" s="4" t="s">
        <v>134</v>
      </c>
      <c r="J21" s="3" t="s">
        <v>135</v>
      </c>
    </row>
    <row r="22" spans="3:10" ht="15.75" x14ac:dyDescent="0.25">
      <c r="C22" s="355"/>
      <c r="D22" s="1" t="s">
        <v>143</v>
      </c>
      <c r="E22" s="4" t="s">
        <v>144</v>
      </c>
      <c r="F22" s="3" t="s">
        <v>145</v>
      </c>
      <c r="G22" s="4" t="s">
        <v>144</v>
      </c>
      <c r="H22" s="3" t="s">
        <v>145</v>
      </c>
      <c r="I22" s="4" t="s">
        <v>144</v>
      </c>
      <c r="J22" s="3" t="s">
        <v>145</v>
      </c>
    </row>
    <row r="23" spans="3:10" ht="15.75" x14ac:dyDescent="0.25">
      <c r="C23" s="356"/>
      <c r="D23" s="1" t="s">
        <v>146</v>
      </c>
      <c r="E23" s="7" t="s">
        <v>147</v>
      </c>
      <c r="F23" s="3" t="s">
        <v>148</v>
      </c>
      <c r="G23" s="7" t="s">
        <v>147</v>
      </c>
      <c r="H23" s="3" t="s">
        <v>148</v>
      </c>
      <c r="I23" s="7" t="s">
        <v>147</v>
      </c>
      <c r="J23" s="3" t="s">
        <v>148</v>
      </c>
    </row>
    <row r="24" spans="3:10" ht="15.75" x14ac:dyDescent="0.25">
      <c r="C24" s="352" t="s">
        <v>136</v>
      </c>
      <c r="D24" s="5" t="s">
        <v>137</v>
      </c>
      <c r="E24" s="5" t="s">
        <v>138</v>
      </c>
      <c r="F24" s="3" t="s">
        <v>139</v>
      </c>
      <c r="G24" s="5" t="s">
        <v>138</v>
      </c>
      <c r="H24" s="3" t="s">
        <v>139</v>
      </c>
      <c r="I24" s="5" t="s">
        <v>138</v>
      </c>
      <c r="J24" s="3" t="s">
        <v>139</v>
      </c>
    </row>
    <row r="25" spans="3:10" ht="15.75" x14ac:dyDescent="0.25">
      <c r="C25" s="353"/>
      <c r="D25" s="3" t="s">
        <v>140</v>
      </c>
      <c r="E25" s="3" t="s">
        <v>141</v>
      </c>
      <c r="F25" s="3" t="s">
        <v>142</v>
      </c>
      <c r="G25" s="3" t="s">
        <v>141</v>
      </c>
      <c r="H25" s="3" t="s">
        <v>142</v>
      </c>
      <c r="I25" s="3" t="s">
        <v>141</v>
      </c>
      <c r="J25" s="3" t="s">
        <v>142</v>
      </c>
    </row>
    <row r="33" spans="5:6" ht="60" x14ac:dyDescent="0.25">
      <c r="E33" s="8" t="s">
        <v>149</v>
      </c>
      <c r="F33" s="9" t="s">
        <v>150</v>
      </c>
    </row>
  </sheetData>
  <mergeCells count="6">
    <mergeCell ref="C15:J15"/>
    <mergeCell ref="C24:C25"/>
    <mergeCell ref="C17:C23"/>
    <mergeCell ref="C11:C12"/>
    <mergeCell ref="C4:J4"/>
    <mergeCell ref="C6:C10"/>
  </mergeCells>
  <phoneticPr fontId="5" type="noConversion"/>
  <hyperlinks>
    <hyperlink ref="F33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C798D0A8E5E74BB53B57C6A72B9B21" ma:contentTypeVersion="11" ma:contentTypeDescription="Crie um novo documento." ma:contentTypeScope="" ma:versionID="41fd3f14d19434aeb94b1d9f5c7a55a0">
  <xsd:schema xmlns:xsd="http://www.w3.org/2001/XMLSchema" xmlns:xs="http://www.w3.org/2001/XMLSchema" xmlns:p="http://schemas.microsoft.com/office/2006/metadata/properties" xmlns:ns2="c0b55319-be28-4057-9234-cb3b7a62a9f5" xmlns:ns3="4b1d2c1d-05f4-4dfc-9aa4-b5f650aaef55" targetNamespace="http://schemas.microsoft.com/office/2006/metadata/properties" ma:root="true" ma:fieldsID="453beddd0aaa0ac40ae75ff84b602b9e" ns2:_="" ns3:_="">
    <xsd:import namespace="c0b55319-be28-4057-9234-cb3b7a62a9f5"/>
    <xsd:import namespace="4b1d2c1d-05f4-4dfc-9aa4-b5f650aae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55319-be28-4057-9234-cb3b7a62a9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d2c1d-05f4-4dfc-9aa4-b5f650aaef5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ad6536b-0729-4ef0-8576-f12080b6a45b}" ma:internalName="TaxCatchAll" ma:showField="CatchAllData" ma:web="4b1d2c1d-05f4-4dfc-9aa4-b5f650aae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b55319-be28-4057-9234-cb3b7a62a9f5">
      <Terms xmlns="http://schemas.microsoft.com/office/infopath/2007/PartnerControls"/>
    </lcf76f155ced4ddcb4097134ff3c332f>
    <TaxCatchAll xmlns="4b1d2c1d-05f4-4dfc-9aa4-b5f650aaef55" xsi:nil="true"/>
  </documentManagement>
</p:properties>
</file>

<file path=customXml/itemProps1.xml><?xml version="1.0" encoding="utf-8"?>
<ds:datastoreItem xmlns:ds="http://schemas.openxmlformats.org/officeDocument/2006/customXml" ds:itemID="{1D617888-F3A3-43AA-B0D8-80DFA26205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72E50-2C08-46B2-9544-9A7205098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55319-be28-4057-9234-cb3b7a62a9f5"/>
    <ds:schemaRef ds:uri="4b1d2c1d-05f4-4dfc-9aa4-b5f650aae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352BF-E1E5-4AE7-9DED-D1A641D07D37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0b55319-be28-4057-9234-cb3b7a62a9f5"/>
    <ds:schemaRef ds:uri="4b1d2c1d-05f4-4dfc-9aa4-b5f650aaef55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RESUMO</vt:lpstr>
      <vt:lpstr>Servente Líder</vt:lpstr>
      <vt:lpstr>Serventes</vt:lpstr>
      <vt:lpstr>UNIFORMES e EPI'S</vt:lpstr>
      <vt:lpstr>MATERIAIS</vt:lpstr>
      <vt:lpstr>EQUIPAMENTOS</vt:lpstr>
      <vt:lpstr>QUANTIDADE DE FUNCIONÁRIOS</vt:lpstr>
      <vt:lpstr>HORÁRIOS</vt:lpstr>
      <vt:lpstr>EQUIPAMENTOS!Area_de_impressao</vt:lpstr>
      <vt:lpstr>'QUANTIDADE DE FUNCIONÁRIOS'!Area_de_impressao</vt:lpstr>
      <vt:lpstr>'Servente Líder'!Area_de_impressao</vt:lpstr>
      <vt:lpstr>Serventes!Area_de_impressao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Silva</dc:creator>
  <cp:keywords/>
  <dc:description/>
  <cp:lastModifiedBy>Alvaro Cesar Alves Coutinho Junior</cp:lastModifiedBy>
  <cp:revision/>
  <cp:lastPrinted>2025-01-23T13:19:19Z</cp:lastPrinted>
  <dcterms:created xsi:type="dcterms:W3CDTF">2020-04-28T01:23:16Z</dcterms:created>
  <dcterms:modified xsi:type="dcterms:W3CDTF">2025-02-11T18:21:37Z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0x01010064C798D0A8E5E74BB53B57C6A72B9B21</vt:lpwstr>
  </property>
</Properties>
</file>